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nergie\Vorträge\Aktuelle Vorträge\Berechnungen\"/>
    </mc:Choice>
  </mc:AlternateContent>
  <bookViews>
    <workbookView xWindow="0" yWindow="0" windowWidth="23040" windowHeight="9384"/>
  </bookViews>
  <sheets>
    <sheet name="Rechenblatt" sheetId="1" r:id="rId1"/>
    <sheet name="Ergebniss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B27" i="1"/>
  <c r="B26" i="1"/>
  <c r="E38" i="1" s="1"/>
  <c r="E41" i="1" s="1"/>
  <c r="F38" i="1" l="1"/>
  <c r="B33" i="1"/>
  <c r="B28" i="1" l="1"/>
  <c r="B29" i="1" l="1"/>
  <c r="B32" i="1" l="1"/>
  <c r="B30" i="1"/>
  <c r="B7" i="3"/>
  <c r="B8" i="3"/>
  <c r="B9" i="3"/>
  <c r="B10" i="3"/>
  <c r="B11" i="3"/>
  <c r="B12" i="3"/>
  <c r="B13" i="3"/>
  <c r="B14" i="3"/>
  <c r="B15" i="3"/>
  <c r="B16" i="3"/>
  <c r="B6" i="3"/>
  <c r="E37" i="1" l="1"/>
  <c r="F37" i="1" s="1"/>
  <c r="B43" i="1"/>
  <c r="B35" i="1"/>
  <c r="E32" i="1" s="1"/>
  <c r="F32" i="1" s="1"/>
  <c r="B34" i="1"/>
  <c r="B39" i="1" s="1"/>
  <c r="B31" i="1"/>
  <c r="B36" i="1" s="1"/>
  <c r="E33" i="1" s="1"/>
  <c r="F33" i="1" s="1"/>
  <c r="E36" i="1"/>
  <c r="F36" i="1" s="1"/>
  <c r="B41" i="1" l="1"/>
  <c r="B40" i="1"/>
  <c r="E35" i="1"/>
  <c r="F35" i="1" s="1"/>
  <c r="E34" i="1"/>
  <c r="F34" i="1" s="1"/>
  <c r="B42" i="1"/>
  <c r="E39" i="1" l="1"/>
  <c r="B44" i="1"/>
  <c r="E44" i="1" s="1"/>
</calcChain>
</file>

<file path=xl/sharedStrings.xml><?xml version="1.0" encoding="utf-8"?>
<sst xmlns="http://schemas.openxmlformats.org/spreadsheetml/2006/main" count="98" uniqueCount="80">
  <si>
    <t>Daten</t>
  </si>
  <si>
    <t>Investkosten</t>
  </si>
  <si>
    <t>Solar</t>
  </si>
  <si>
    <t>Wind onshore</t>
  </si>
  <si>
    <t>Wind offshore</t>
  </si>
  <si>
    <t>Mio / MW</t>
  </si>
  <si>
    <t>Vollaststunden</t>
  </si>
  <si>
    <t>h / Jahr</t>
  </si>
  <si>
    <t>Gaskraftwerke</t>
  </si>
  <si>
    <t xml:space="preserve">Investkosten </t>
  </si>
  <si>
    <t>Eingabefelder</t>
  </si>
  <si>
    <t>Ergebnisse</t>
  </si>
  <si>
    <t>Kernkraftwerke</t>
  </si>
  <si>
    <t>Kernkraftwerk</t>
  </si>
  <si>
    <t>H2 Erzeugung Auslastung</t>
  </si>
  <si>
    <t>Ausbau-
anteil %</t>
  </si>
  <si>
    <t>GT</t>
  </si>
  <si>
    <t>KKW</t>
  </si>
  <si>
    <t>Wind onsh</t>
  </si>
  <si>
    <t>Wind offsh</t>
  </si>
  <si>
    <t>Gesamt</t>
  </si>
  <si>
    <t>jährlich</t>
  </si>
  <si>
    <t>Ausbau</t>
  </si>
  <si>
    <t>Anteil an Stromerzeugung in %</t>
  </si>
  <si>
    <t>Faktor EE</t>
  </si>
  <si>
    <t>Anzahl</t>
  </si>
  <si>
    <t>Investition Milliarden</t>
  </si>
  <si>
    <t>Umsetzugszeit</t>
  </si>
  <si>
    <t>erforderliche Solar Leistung MW el</t>
  </si>
  <si>
    <t>erforderliche Wind onsh  Leistung MW el</t>
  </si>
  <si>
    <t>erforderliche Wind  offsh Leistung MW el</t>
  </si>
  <si>
    <t>erforderliche H2 Leistung MW el</t>
  </si>
  <si>
    <t>MW p</t>
  </si>
  <si>
    <t>Solar  Freianlagen</t>
  </si>
  <si>
    <t xml:space="preserve">Solar  Dachanlagen </t>
  </si>
  <si>
    <t>EE Anlagen  Gesamt</t>
  </si>
  <si>
    <r>
      <t xml:space="preserve">Parameter "Anteil an Stromerzeugung in %" aus dem Rechenblatt </t>
    </r>
    <r>
      <rPr>
        <b/>
        <sz val="11"/>
        <color rgb="FFFF0000"/>
        <rFont val="Calibri"/>
        <family val="2"/>
        <scheme val="minor"/>
      </rPr>
      <t xml:space="preserve"> (rote Zahlen in Rechenblatt)</t>
    </r>
  </si>
  <si>
    <t>Einfluss der Investkosten durch Ausbau der  Kernenergie</t>
  </si>
  <si>
    <t>H2 Elektrolyse</t>
  </si>
  <si>
    <t>Zubau</t>
  </si>
  <si>
    <t>H2 Anlagen</t>
  </si>
  <si>
    <t>Kosten Neubau KKW  Mio €</t>
  </si>
  <si>
    <t>Anlagengröße</t>
  </si>
  <si>
    <t xml:space="preserve"> Wind offshore</t>
  </si>
  <si>
    <t xml:space="preserve"> Solar Dachanlagen</t>
  </si>
  <si>
    <t xml:space="preserve">Solar Freianlagen </t>
  </si>
  <si>
    <t xml:space="preserve"> H2 Elektrolyse</t>
  </si>
  <si>
    <t>notwendige H2 Erzeugung</t>
  </si>
  <si>
    <t>Nutzbarer Solar + Windstrom</t>
  </si>
  <si>
    <t>ohne Kosten für Netzausbau, Netzstabilisierung, H2 Speicher und  Umstellung auf E- / H2 Verbraucher</t>
  </si>
  <si>
    <t>H2 Brutto Energie m. H2 Verl. Erz/Trans/Rückv.</t>
  </si>
  <si>
    <t>EE Anlagen 2022 TWh</t>
  </si>
  <si>
    <t>Solar- und Windkraftanlagen 2022  TWh</t>
  </si>
  <si>
    <t xml:space="preserve">Erforderliche GT Leistung MW </t>
  </si>
  <si>
    <t>Stromerzeugung 2022 TWh</t>
  </si>
  <si>
    <t>max. Stromleistung 2022  MW</t>
  </si>
  <si>
    <t>Gaskraftwerk</t>
  </si>
  <si>
    <t>Investkosten pro Jahr</t>
  </si>
  <si>
    <t>Wirkungsgrade</t>
  </si>
  <si>
    <t>%</t>
  </si>
  <si>
    <t>H2 Erzeugung</t>
  </si>
  <si>
    <t>H2 Transport, Speicherung</t>
  </si>
  <si>
    <t>Stromerzeugung in 2030 TWh</t>
  </si>
  <si>
    <t>zusätzl. EE-Stromerzeugung bis 2030 brutto TWh</t>
  </si>
  <si>
    <t xml:space="preserve">zusätzl. EE Stromerzeugung bis 2030  netto TWh </t>
  </si>
  <si>
    <t>H2 Nettoergie  TWh</t>
  </si>
  <si>
    <r>
      <t xml:space="preserve">Einsparung durch Wärmepumpen </t>
    </r>
    <r>
      <rPr>
        <sz val="9"/>
        <color theme="1"/>
        <rFont val="Calibri"/>
        <family val="2"/>
        <scheme val="minor"/>
      </rPr>
      <t>auf Endenergie</t>
    </r>
  </si>
  <si>
    <t>Insta. Grundlast Wasser Biogas 2022 MW el</t>
  </si>
  <si>
    <t>Gaskraftwerk el</t>
  </si>
  <si>
    <t>Endenergieverbrauch TWh th 2030</t>
  </si>
  <si>
    <t>Bezugsjahr</t>
  </si>
  <si>
    <t xml:space="preserve"> Einsparziel auf Stromerzeugung in 2030</t>
  </si>
  <si>
    <t>Koalitionsvertrag 80% EE auf Stromerzeugung bis 2030 mit anteiligen Wasserstoff für Rückverstromung</t>
  </si>
  <si>
    <t>Anteilge Zumischung H2 b. Rückverstromung</t>
  </si>
  <si>
    <t>Mio €</t>
  </si>
  <si>
    <t>Anz. Anl.</t>
  </si>
  <si>
    <t>Dach-
anl.</t>
  </si>
  <si>
    <t>Summe Kosten 80 % EE auf Stromerz.</t>
  </si>
  <si>
    <t>erwarteter Stromverbrauch in 2030  TWh</t>
  </si>
  <si>
    <t>Installierte Gaskraftwerke  2022   MW 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</si>
</sst>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59595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4" borderId="0" xfId="0" applyFill="1"/>
    <xf numFmtId="9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0" fillId="0" borderId="4" xfId="0" applyFill="1" applyBorder="1"/>
    <xf numFmtId="9" fontId="0" fillId="2" borderId="5" xfId="0" applyNumberFormat="1" applyFill="1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" xfId="0" applyFill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3" fontId="0" fillId="0" borderId="5" xfId="0" applyNumberFormat="1" applyBorder="1"/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2" borderId="14" xfId="0" applyFill="1" applyBorder="1"/>
    <xf numFmtId="0" fontId="0" fillId="2" borderId="13" xfId="0" applyFill="1" applyBorder="1"/>
    <xf numFmtId="0" fontId="0" fillId="0" borderId="1" xfId="0" applyFill="1" applyBorder="1"/>
    <xf numFmtId="0" fontId="0" fillId="4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4" xfId="0" applyNumberFormat="1" applyBorder="1"/>
    <xf numFmtId="3" fontId="1" fillId="0" borderId="1" xfId="0" applyNumberFormat="1" applyFont="1" applyBorder="1"/>
    <xf numFmtId="0" fontId="0" fillId="0" borderId="0" xfId="0" applyFont="1"/>
    <xf numFmtId="0" fontId="3" fillId="0" borderId="0" xfId="0" applyFont="1"/>
    <xf numFmtId="9" fontId="5" fillId="2" borderId="14" xfId="0" applyNumberFormat="1" applyFont="1" applyFill="1" applyBorder="1"/>
    <xf numFmtId="9" fontId="5" fillId="2" borderId="13" xfId="0" applyNumberFormat="1" applyFont="1" applyFill="1" applyBorder="1"/>
    <xf numFmtId="0" fontId="6" fillId="0" borderId="0" xfId="0" applyFont="1" applyAlignment="1">
      <alignment horizontal="left" vertical="center" readingOrder="1"/>
    </xf>
    <xf numFmtId="0" fontId="4" fillId="0" borderId="0" xfId="0" applyFont="1" applyAlignment="1">
      <alignment horizontal="right"/>
    </xf>
    <xf numFmtId="0" fontId="0" fillId="0" borderId="11" xfId="0" applyBorder="1" applyAlignment="1">
      <alignment horizontal="center" wrapText="1"/>
    </xf>
    <xf numFmtId="0" fontId="0" fillId="0" borderId="13" xfId="0" applyFill="1" applyBorder="1"/>
    <xf numFmtId="0" fontId="0" fillId="2" borderId="12" xfId="0" applyFill="1" applyBorder="1"/>
    <xf numFmtId="9" fontId="0" fillId="2" borderId="14" xfId="0" applyNumberFormat="1" applyFill="1" applyBorder="1"/>
    <xf numFmtId="9" fontId="7" fillId="2" borderId="13" xfId="0" applyNumberFormat="1" applyFont="1" applyFill="1" applyBorder="1"/>
    <xf numFmtId="0" fontId="0" fillId="0" borderId="14" xfId="0" applyFill="1" applyBorder="1"/>
    <xf numFmtId="3" fontId="0" fillId="0" borderId="12" xfId="0" applyNumberFormat="1" applyBorder="1"/>
    <xf numFmtId="3" fontId="0" fillId="0" borderId="13" xfId="0" applyNumberFormat="1" applyBorder="1"/>
    <xf numFmtId="3" fontId="0" fillId="3" borderId="14" xfId="0" applyNumberFormat="1" applyFill="1" applyBorder="1"/>
    <xf numFmtId="0" fontId="0" fillId="3" borderId="14" xfId="0" applyFill="1" applyBorder="1"/>
    <xf numFmtId="164" fontId="0" fillId="3" borderId="12" xfId="0" applyNumberFormat="1" applyFill="1" applyBorder="1"/>
    <xf numFmtId="0" fontId="0" fillId="3" borderId="13" xfId="0" applyFill="1" applyBorder="1"/>
    <xf numFmtId="3" fontId="1" fillId="0" borderId="12" xfId="0" applyNumberFormat="1" applyFont="1" applyBorder="1"/>
    <xf numFmtId="9" fontId="0" fillId="0" borderId="14" xfId="0" applyNumberFormat="1" applyBorder="1"/>
    <xf numFmtId="0" fontId="0" fillId="0" borderId="13" xfId="0" applyBorder="1"/>
    <xf numFmtId="0" fontId="0" fillId="5" borderId="14" xfId="0" applyFill="1" applyBorder="1"/>
    <xf numFmtId="0" fontId="1" fillId="0" borderId="4" xfId="0" applyFont="1" applyFill="1" applyBorder="1"/>
    <xf numFmtId="3" fontId="1" fillId="0" borderId="14" xfId="0" applyNumberFormat="1" applyFont="1" applyBorder="1"/>
    <xf numFmtId="3" fontId="9" fillId="0" borderId="14" xfId="0" applyNumberFormat="1" applyFont="1" applyBorder="1"/>
    <xf numFmtId="0" fontId="9" fillId="0" borderId="4" xfId="0" applyFont="1" applyFill="1" applyBorder="1"/>
    <xf numFmtId="0" fontId="0" fillId="0" borderId="6" xfId="0" applyFill="1" applyBorder="1"/>
    <xf numFmtId="3" fontId="0" fillId="5" borderId="13" xfId="0" applyNumberFormat="1" applyFill="1" applyBorder="1"/>
    <xf numFmtId="0" fontId="0" fillId="0" borderId="2" xfId="0" applyBorder="1" applyAlignment="1">
      <alignment horizontal="left" vertical="center"/>
    </xf>
    <xf numFmtId="0" fontId="1" fillId="5" borderId="12" xfId="0" applyFont="1" applyFill="1" applyBorder="1" applyAlignment="1">
      <alignment horizontal="right" vertical="center"/>
    </xf>
    <xf numFmtId="165" fontId="0" fillId="5" borderId="14" xfId="0" applyNumberFormat="1" applyFill="1" applyBorder="1"/>
    <xf numFmtId="0" fontId="0" fillId="0" borderId="12" xfId="0" applyFill="1" applyBorder="1"/>
    <xf numFmtId="9" fontId="0" fillId="2" borderId="12" xfId="0" applyNumberFormat="1" applyFill="1" applyBorder="1"/>
    <xf numFmtId="0" fontId="0" fillId="0" borderId="10" xfId="0" applyFill="1" applyBorder="1"/>
    <xf numFmtId="0" fontId="0" fillId="4" borderId="1" xfId="0" applyFill="1" applyBorder="1" applyAlignment="1">
      <alignment horizontal="center" vertical="center"/>
    </xf>
    <xf numFmtId="3" fontId="0" fillId="5" borderId="14" xfId="0" applyNumberFormat="1" applyFill="1" applyBorder="1"/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5" borderId="14" xfId="0" applyNumberFormat="1" applyFill="1" applyBorder="1"/>
    <xf numFmtId="3" fontId="11" fillId="0" borderId="1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/>
    </xf>
    <xf numFmtId="9" fontId="0" fillId="3" borderId="11" xfId="0" applyNumberFormat="1" applyFill="1" applyBorder="1"/>
    <xf numFmtId="0" fontId="0" fillId="0" borderId="12" xfId="0" applyBorder="1"/>
    <xf numFmtId="3" fontId="12" fillId="0" borderId="1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baseline="0">
                <a:effectLst/>
              </a:rPr>
              <a:t>Einfluss der </a:t>
            </a:r>
            <a:r>
              <a:rPr lang="de-DE" sz="1400" b="1"/>
              <a:t>Investkosten durch Ausbau der</a:t>
            </a:r>
            <a:r>
              <a:rPr lang="de-DE" sz="1400" b="1" baseline="0"/>
              <a:t> </a:t>
            </a:r>
            <a:r>
              <a:rPr lang="de-DE" sz="1400" b="1"/>
              <a:t> Kernenergie</a:t>
            </a:r>
          </a:p>
          <a:p>
            <a:pPr>
              <a:defRPr/>
            </a:pPr>
            <a:r>
              <a:rPr lang="de-DE" sz="1400" b="1"/>
              <a:t>in € Milliarden </a:t>
            </a:r>
          </a:p>
        </c:rich>
      </c:tx>
      <c:layout>
        <c:manualLayout>
          <c:xMode val="edge"/>
          <c:yMode val="edge"/>
          <c:x val="0.14820907803191269"/>
          <c:y val="3.278317483041892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2721192109050878E-2"/>
          <c:y val="6.2268504604863321E-2"/>
          <c:w val="0.91691911494934097"/>
          <c:h val="0.808972535752422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Ergebnisse!$E$6:$E$16</c:f>
              <c:numCache>
                <c:formatCode>0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Ergebnisse!$A$6:$A$16</c:f>
              <c:numCache>
                <c:formatCode>#,##0</c:formatCode>
                <c:ptCount val="11"/>
                <c:pt idx="0">
                  <c:v>5106</c:v>
                </c:pt>
                <c:pt idx="1">
                  <c:v>4415</c:v>
                </c:pt>
                <c:pt idx="2">
                  <c:v>4053</c:v>
                </c:pt>
                <c:pt idx="3">
                  <c:v>3527</c:v>
                </c:pt>
                <c:pt idx="4">
                  <c:v>3410</c:v>
                </c:pt>
                <c:pt idx="5">
                  <c:v>3293</c:v>
                </c:pt>
                <c:pt idx="6">
                  <c:v>3012</c:v>
                </c:pt>
                <c:pt idx="7">
                  <c:v>2896</c:v>
                </c:pt>
                <c:pt idx="8">
                  <c:v>2533</c:v>
                </c:pt>
                <c:pt idx="9">
                  <c:v>2170</c:v>
                </c:pt>
                <c:pt idx="10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721464"/>
        <c:axId val="404717936"/>
      </c:barChart>
      <c:catAx>
        <c:axId val="404721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4717936"/>
        <c:crosses val="autoZero"/>
        <c:auto val="1"/>
        <c:lblAlgn val="ctr"/>
        <c:lblOffset val="100"/>
        <c:tickLblSkip val="1"/>
        <c:noMultiLvlLbl val="0"/>
      </c:catAx>
      <c:valAx>
        <c:axId val="40471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4721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15240</xdr:rowOff>
    </xdr:from>
    <xdr:to>
      <xdr:col>9</xdr:col>
      <xdr:colOff>0</xdr:colOff>
      <xdr:row>49</xdr:row>
      <xdr:rowOff>30480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0.22258</cdr:x>
      <cdr:y>0.77186</cdr:y>
    </cdr:from>
    <cdr:to>
      <cdr:x>0.8957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577340" y="3093720"/>
          <a:ext cx="477012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0.36774</cdr:x>
      <cdr:y>0.92015</cdr:y>
    </cdr:from>
    <cdr:to>
      <cdr:x>0.71075</cdr:x>
      <cdr:y>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606040" y="5511086"/>
          <a:ext cx="2430780" cy="478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600" b="1"/>
            <a:t>Anteil Kernenergie 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7" zoomScale="80" zoomScaleNormal="80" workbookViewId="0">
      <selection activeCell="J26" sqref="J26"/>
    </sheetView>
  </sheetViews>
  <sheetFormatPr baseColWidth="10" defaultRowHeight="14.4" x14ac:dyDescent="0.3"/>
  <cols>
    <col min="1" max="1" width="43.33203125" customWidth="1"/>
    <col min="2" max="2" width="11.88671875" customWidth="1"/>
    <col min="3" max="3" width="4.21875" customWidth="1"/>
    <col min="4" max="4" width="38.77734375" customWidth="1"/>
    <col min="5" max="6" width="9.77734375" customWidth="1"/>
    <col min="7" max="7" width="7.33203125" customWidth="1"/>
  </cols>
  <sheetData>
    <row r="1" spans="1:7" ht="18" x14ac:dyDescent="0.35">
      <c r="A1" s="3" t="s">
        <v>72</v>
      </c>
    </row>
    <row r="2" spans="1:7" ht="13.2" customHeight="1" x14ac:dyDescent="0.3">
      <c r="A2" t="s">
        <v>49</v>
      </c>
      <c r="F2" s="93" t="s">
        <v>10</v>
      </c>
      <c r="G2" s="93"/>
    </row>
    <row r="3" spans="1:7" hidden="1" x14ac:dyDescent="0.3">
      <c r="F3" t="s">
        <v>10</v>
      </c>
    </row>
    <row r="5" spans="1:7" ht="15" thickBot="1" x14ac:dyDescent="0.35">
      <c r="A5" s="2" t="s">
        <v>0</v>
      </c>
    </row>
    <row r="6" spans="1:7" ht="29.4" thickBot="1" x14ac:dyDescent="0.35">
      <c r="A6" s="85" t="s">
        <v>69</v>
      </c>
      <c r="B6" s="86">
        <v>2500</v>
      </c>
      <c r="D6" s="21" t="s">
        <v>6</v>
      </c>
      <c r="E6" s="53" t="s">
        <v>7</v>
      </c>
      <c r="F6" s="54" t="s">
        <v>15</v>
      </c>
      <c r="G6" s="63" t="s">
        <v>76</v>
      </c>
    </row>
    <row r="7" spans="1:7" x14ac:dyDescent="0.3">
      <c r="A7" s="13" t="s">
        <v>78</v>
      </c>
      <c r="B7" s="99">
        <v>715</v>
      </c>
      <c r="D7" s="88" t="s">
        <v>2</v>
      </c>
      <c r="E7" s="65">
        <v>900</v>
      </c>
      <c r="F7" s="59">
        <v>0.35</v>
      </c>
      <c r="G7" s="17">
        <v>0.5</v>
      </c>
    </row>
    <row r="8" spans="1:7" x14ac:dyDescent="0.3">
      <c r="A8" s="13" t="s">
        <v>71</v>
      </c>
      <c r="B8" s="87">
        <v>0.8</v>
      </c>
      <c r="D8" s="68" t="s">
        <v>3</v>
      </c>
      <c r="E8" s="49">
        <v>1800</v>
      </c>
      <c r="F8" s="59">
        <v>0.55000000000000004</v>
      </c>
      <c r="G8" s="18"/>
    </row>
    <row r="9" spans="1:7" x14ac:dyDescent="0.3">
      <c r="A9" s="13" t="s">
        <v>79</v>
      </c>
      <c r="B9" s="92">
        <v>29000</v>
      </c>
      <c r="D9" s="45" t="s">
        <v>4</v>
      </c>
      <c r="E9" s="49">
        <v>3500</v>
      </c>
      <c r="F9" s="59">
        <v>0.1</v>
      </c>
      <c r="G9" s="18"/>
    </row>
    <row r="10" spans="1:7" ht="15" thickBot="1" x14ac:dyDescent="0.35">
      <c r="A10" s="13" t="s">
        <v>67</v>
      </c>
      <c r="B10" s="92">
        <v>16000</v>
      </c>
      <c r="D10" s="77" t="s">
        <v>13</v>
      </c>
      <c r="E10" s="50">
        <v>8000</v>
      </c>
      <c r="F10" s="60">
        <v>0</v>
      </c>
      <c r="G10" s="19"/>
    </row>
    <row r="11" spans="1:7" ht="14.4" customHeight="1" thickBot="1" x14ac:dyDescent="0.35">
      <c r="A11" s="13" t="s">
        <v>70</v>
      </c>
      <c r="B11" s="92">
        <v>2022</v>
      </c>
      <c r="C11" s="9"/>
      <c r="D11" s="22"/>
      <c r="E11" s="52"/>
      <c r="F11" s="7">
        <f>SUM(F7:F10)</f>
        <v>1</v>
      </c>
    </row>
    <row r="12" spans="1:7" ht="15" thickBot="1" x14ac:dyDescent="0.35">
      <c r="A12" s="13" t="s">
        <v>66</v>
      </c>
      <c r="B12" s="87">
        <v>0.15</v>
      </c>
      <c r="C12" s="4"/>
      <c r="D12" s="90" t="s">
        <v>58</v>
      </c>
      <c r="E12" s="91" t="s">
        <v>59</v>
      </c>
      <c r="F12" s="7"/>
    </row>
    <row r="13" spans="1:7" x14ac:dyDescent="0.3">
      <c r="A13" s="13" t="s">
        <v>51</v>
      </c>
      <c r="B13" s="78">
        <v>248</v>
      </c>
      <c r="C13" s="4"/>
      <c r="D13" s="88" t="s">
        <v>68</v>
      </c>
      <c r="E13" s="89">
        <v>0.42</v>
      </c>
    </row>
    <row r="14" spans="1:7" x14ac:dyDescent="0.3">
      <c r="A14" s="13" t="s">
        <v>52</v>
      </c>
      <c r="B14" s="78">
        <v>186</v>
      </c>
      <c r="D14" s="45" t="s">
        <v>60</v>
      </c>
      <c r="E14" s="66">
        <v>0.7</v>
      </c>
    </row>
    <row r="15" spans="1:7" x14ac:dyDescent="0.3">
      <c r="A15" s="13" t="s">
        <v>54</v>
      </c>
      <c r="B15" s="78">
        <v>585</v>
      </c>
      <c r="D15" s="45" t="s">
        <v>61</v>
      </c>
      <c r="E15" s="66">
        <v>0.8</v>
      </c>
    </row>
    <row r="16" spans="1:7" ht="15" thickBot="1" x14ac:dyDescent="0.35">
      <c r="A16" s="83" t="s">
        <v>55</v>
      </c>
      <c r="B16" s="84">
        <v>85000</v>
      </c>
      <c r="D16" s="45" t="s">
        <v>14</v>
      </c>
      <c r="E16" s="66">
        <v>0.6</v>
      </c>
    </row>
    <row r="17" spans="1:9" ht="15" thickBot="1" x14ac:dyDescent="0.35">
      <c r="D17" s="64" t="s">
        <v>48</v>
      </c>
      <c r="E17" s="67">
        <v>0.75</v>
      </c>
    </row>
    <row r="18" spans="1:9" ht="15" thickBot="1" x14ac:dyDescent="0.35">
      <c r="A18" s="20" t="s">
        <v>1</v>
      </c>
      <c r="B18" s="48" t="s">
        <v>5</v>
      </c>
    </row>
    <row r="19" spans="1:9" ht="15" thickBot="1" x14ac:dyDescent="0.35">
      <c r="A19" s="13" t="s">
        <v>2</v>
      </c>
      <c r="B19" s="49">
        <v>1.5</v>
      </c>
      <c r="D19" s="51" t="s">
        <v>42</v>
      </c>
      <c r="E19" s="53" t="s">
        <v>32</v>
      </c>
    </row>
    <row r="20" spans="1:9" x14ac:dyDescent="0.3">
      <c r="A20" s="13" t="s">
        <v>3</v>
      </c>
      <c r="B20" s="49">
        <v>1.5</v>
      </c>
      <c r="D20" s="104" t="s">
        <v>3</v>
      </c>
      <c r="E20" s="73">
        <v>4.2</v>
      </c>
    </row>
    <row r="21" spans="1:9" x14ac:dyDescent="0.3">
      <c r="A21" s="13" t="s">
        <v>4</v>
      </c>
      <c r="B21" s="49">
        <v>4</v>
      </c>
      <c r="D21" s="45" t="s">
        <v>43</v>
      </c>
      <c r="E21" s="71">
        <v>6</v>
      </c>
    </row>
    <row r="22" spans="1:9" x14ac:dyDescent="0.3">
      <c r="A22" s="13" t="s">
        <v>38</v>
      </c>
      <c r="B22" s="49">
        <v>1</v>
      </c>
      <c r="D22" s="45" t="s">
        <v>45</v>
      </c>
      <c r="E22" s="71">
        <v>10</v>
      </c>
    </row>
    <row r="23" spans="1:9" x14ac:dyDescent="0.3">
      <c r="A23" s="13" t="s">
        <v>8</v>
      </c>
      <c r="B23" s="49">
        <v>0.5</v>
      </c>
      <c r="D23" s="45" t="s">
        <v>44</v>
      </c>
      <c r="E23" s="72">
        <v>0.01</v>
      </c>
    </row>
    <row r="24" spans="1:9" ht="15" thickBot="1" x14ac:dyDescent="0.35">
      <c r="A24" s="14" t="s">
        <v>12</v>
      </c>
      <c r="B24" s="50">
        <v>4</v>
      </c>
      <c r="D24" s="45" t="s">
        <v>56</v>
      </c>
      <c r="E24" s="72">
        <v>500</v>
      </c>
    </row>
    <row r="25" spans="1:9" ht="15" thickBot="1" x14ac:dyDescent="0.35">
      <c r="A25" s="2" t="s">
        <v>11</v>
      </c>
      <c r="D25" s="45" t="s">
        <v>46</v>
      </c>
      <c r="E25" s="72">
        <v>17</v>
      </c>
    </row>
    <row r="26" spans="1:9" ht="15" thickBot="1" x14ac:dyDescent="0.35">
      <c r="A26" s="24" t="s">
        <v>64</v>
      </c>
      <c r="B26" s="75">
        <f>(B7*B8)-B13</f>
        <v>324</v>
      </c>
      <c r="D26" s="64" t="s">
        <v>13</v>
      </c>
      <c r="E26" s="74">
        <v>1600</v>
      </c>
    </row>
    <row r="27" spans="1:9" ht="15" thickBot="1" x14ac:dyDescent="0.35">
      <c r="A27" s="13" t="s">
        <v>47</v>
      </c>
      <c r="B27" s="76">
        <f>(100%-E17)*E28</f>
        <v>0.125</v>
      </c>
      <c r="I27" s="58"/>
    </row>
    <row r="28" spans="1:9" ht="15" thickBot="1" x14ac:dyDescent="0.35">
      <c r="A28" s="16" t="s">
        <v>65</v>
      </c>
      <c r="B28" s="55">
        <f>(B26+B15)*B27</f>
        <v>113.625</v>
      </c>
      <c r="D28" s="47" t="s">
        <v>73</v>
      </c>
      <c r="E28" s="103">
        <v>0.5</v>
      </c>
    </row>
    <row r="29" spans="1:9" x14ac:dyDescent="0.3">
      <c r="A29" s="13" t="s">
        <v>50</v>
      </c>
      <c r="B29" s="55">
        <f>B28/E14/E15/E13</f>
        <v>483.09948979591843</v>
      </c>
    </row>
    <row r="30" spans="1:9" ht="15" thickBot="1" x14ac:dyDescent="0.35">
      <c r="A30" s="79" t="s">
        <v>63</v>
      </c>
      <c r="B30" s="80">
        <f>B26+B29</f>
        <v>807.09948979591843</v>
      </c>
    </row>
    <row r="31" spans="1:9" ht="15" thickBot="1" x14ac:dyDescent="0.35">
      <c r="A31" s="82" t="s">
        <v>62</v>
      </c>
      <c r="B31" s="81">
        <f>B30+B13</f>
        <v>1055.0994897959185</v>
      </c>
      <c r="D31" s="44" t="s">
        <v>39</v>
      </c>
      <c r="E31" s="44" t="s">
        <v>32</v>
      </c>
      <c r="F31" s="44" t="s">
        <v>75</v>
      </c>
    </row>
    <row r="32" spans="1:9" x14ac:dyDescent="0.3">
      <c r="A32" s="13" t="s">
        <v>31</v>
      </c>
      <c r="B32" s="55">
        <f>B29/8000/E16*1000000</f>
        <v>100645.72704081635</v>
      </c>
      <c r="D32" s="45" t="s">
        <v>3</v>
      </c>
      <c r="E32" s="69">
        <f>B35</f>
        <v>246613.73299319731</v>
      </c>
      <c r="F32" s="69">
        <f>E32/E20</f>
        <v>58717.555474570785</v>
      </c>
    </row>
    <row r="33" spans="1:6" x14ac:dyDescent="0.3">
      <c r="A33" s="16" t="s">
        <v>53</v>
      </c>
      <c r="B33" s="55">
        <f>(B16*(B26+B15)/B15)-B9-B10-B11</f>
        <v>85054.923076923063</v>
      </c>
      <c r="D33" s="45" t="s">
        <v>4</v>
      </c>
      <c r="E33" s="55">
        <f>B36</f>
        <v>30145.699708454817</v>
      </c>
      <c r="F33" s="55">
        <f>E33/E21</f>
        <v>5024.2832847424697</v>
      </c>
    </row>
    <row r="34" spans="1:6" x14ac:dyDescent="0.3">
      <c r="A34" s="13" t="s">
        <v>28</v>
      </c>
      <c r="B34" s="55">
        <f>(B30*F7/E7)*1000000</f>
        <v>313872.02380952379</v>
      </c>
      <c r="D34" s="45" t="s">
        <v>33</v>
      </c>
      <c r="E34" s="55">
        <f>B34*(100%-G7)</f>
        <v>156936.01190476189</v>
      </c>
      <c r="F34" s="55">
        <f>E34/E22</f>
        <v>15693.601190476189</v>
      </c>
    </row>
    <row r="35" spans="1:6" x14ac:dyDescent="0.3">
      <c r="A35" s="13" t="s">
        <v>29</v>
      </c>
      <c r="B35" s="55">
        <f>(B30*F8/E8)*1000000</f>
        <v>246613.73299319731</v>
      </c>
      <c r="D35" s="45" t="s">
        <v>34</v>
      </c>
      <c r="E35" s="55">
        <f>B34*G7</f>
        <v>156936.01190476189</v>
      </c>
      <c r="F35" s="55">
        <f>E35/E23</f>
        <v>15693601.190476188</v>
      </c>
    </row>
    <row r="36" spans="1:6" ht="15" thickBot="1" x14ac:dyDescent="0.35">
      <c r="A36" s="14" t="s">
        <v>30</v>
      </c>
      <c r="B36" s="70">
        <f>(B31*F9/E9)*1000000</f>
        <v>30145.699708454817</v>
      </c>
      <c r="D36" s="45" t="s">
        <v>40</v>
      </c>
      <c r="E36" s="55">
        <f>B32</f>
        <v>100645.72704081635</v>
      </c>
      <c r="F36" s="55">
        <f>E36/E25</f>
        <v>5920.3368847539023</v>
      </c>
    </row>
    <row r="37" spans="1:6" ht="15" thickBot="1" x14ac:dyDescent="0.35">
      <c r="D37" s="45" t="s">
        <v>8</v>
      </c>
      <c r="E37" s="55">
        <f>B33</f>
        <v>85054.923076923063</v>
      </c>
      <c r="F37" s="55">
        <f>E37/E24</f>
        <v>170.10984615384612</v>
      </c>
    </row>
    <row r="38" spans="1:6" ht="15" thickBot="1" x14ac:dyDescent="0.35">
      <c r="A38" s="44" t="s">
        <v>9</v>
      </c>
      <c r="B38" s="43" t="s">
        <v>74</v>
      </c>
      <c r="D38" s="45" t="s">
        <v>13</v>
      </c>
      <c r="E38" s="70">
        <f>B26/E10*1000000*F10</f>
        <v>0</v>
      </c>
      <c r="F38" s="70">
        <f>E38/E26</f>
        <v>0</v>
      </c>
    </row>
    <row r="39" spans="1:6" ht="15" thickBot="1" x14ac:dyDescent="0.35">
      <c r="A39" s="45" t="s">
        <v>2</v>
      </c>
      <c r="B39" s="42">
        <f>B34*B19</f>
        <v>470808.03571428568</v>
      </c>
      <c r="D39" s="47" t="s">
        <v>35</v>
      </c>
      <c r="E39" s="56">
        <f>SUM(E32:E35)</f>
        <v>590631.45651117596</v>
      </c>
    </row>
    <row r="40" spans="1:6" ht="15" thickBot="1" x14ac:dyDescent="0.35">
      <c r="A40" s="45" t="s">
        <v>3</v>
      </c>
      <c r="B40" s="42">
        <f>B35*B20</f>
        <v>369920.59948979598</v>
      </c>
    </row>
    <row r="41" spans="1:6" ht="16.2" thickBot="1" x14ac:dyDescent="0.35">
      <c r="A41" s="45" t="s">
        <v>4</v>
      </c>
      <c r="B41" s="42">
        <f>B36*B21</f>
        <v>120582.79883381927</v>
      </c>
      <c r="D41" s="102" t="s">
        <v>41</v>
      </c>
      <c r="E41" s="101">
        <f>E38*B24</f>
        <v>0</v>
      </c>
    </row>
    <row r="42" spans="1:6" x14ac:dyDescent="0.3">
      <c r="A42" s="45" t="s">
        <v>38</v>
      </c>
      <c r="B42" s="42">
        <f>B32*B22</f>
        <v>100645.72704081635</v>
      </c>
    </row>
    <row r="43" spans="1:6" ht="15" thickBot="1" x14ac:dyDescent="0.35">
      <c r="A43" s="45" t="s">
        <v>8</v>
      </c>
      <c r="B43" s="42">
        <f>B33*B23</f>
        <v>42527.461538461532</v>
      </c>
    </row>
    <row r="44" spans="1:6" ht="19.2" customHeight="1" thickBot="1" x14ac:dyDescent="0.35">
      <c r="A44" s="46" t="s">
        <v>77</v>
      </c>
      <c r="B44" s="100">
        <f>SUM(B39:B43)</f>
        <v>1104484.6226171788</v>
      </c>
      <c r="D44" s="106" t="s">
        <v>57</v>
      </c>
      <c r="E44" s="105">
        <f>B44/(2030-B11)</f>
        <v>138060.57782714735</v>
      </c>
    </row>
  </sheetData>
  <mergeCells count="1">
    <mergeCell ref="F2:G2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18" zoomScale="83" zoomScaleNormal="83" workbookViewId="0">
      <selection activeCell="K41" sqref="K41"/>
    </sheetView>
  </sheetViews>
  <sheetFormatPr baseColWidth="10" defaultRowHeight="14.4" x14ac:dyDescent="0.3"/>
  <cols>
    <col min="1" max="9" width="9.33203125" customWidth="1"/>
  </cols>
  <sheetData>
    <row r="1" spans="1:10" ht="18" x14ac:dyDescent="0.3">
      <c r="A1" s="61" t="s">
        <v>37</v>
      </c>
      <c r="F1" s="8"/>
      <c r="H1" s="62" t="s">
        <v>27</v>
      </c>
      <c r="I1" s="1">
        <v>18</v>
      </c>
    </row>
    <row r="2" spans="1:10" x14ac:dyDescent="0.3">
      <c r="A2" s="57" t="s">
        <v>36</v>
      </c>
      <c r="F2" s="8"/>
      <c r="H2" s="11"/>
      <c r="I2" s="6"/>
    </row>
    <row r="3" spans="1:10" ht="15" thickBot="1" x14ac:dyDescent="0.35"/>
    <row r="4" spans="1:10" x14ac:dyDescent="0.3">
      <c r="A4" s="94" t="s">
        <v>26</v>
      </c>
      <c r="B4" s="95"/>
      <c r="C4" s="97" t="s">
        <v>25</v>
      </c>
      <c r="D4" s="98"/>
      <c r="E4" s="94" t="s">
        <v>23</v>
      </c>
      <c r="F4" s="96"/>
      <c r="G4" s="96"/>
      <c r="H4" s="95"/>
      <c r="I4" s="38" t="s">
        <v>22</v>
      </c>
      <c r="J4" s="5"/>
    </row>
    <row r="5" spans="1:10" ht="14.4" customHeight="1" thickBot="1" x14ac:dyDescent="0.35">
      <c r="A5" s="25" t="s">
        <v>20</v>
      </c>
      <c r="B5" s="26" t="s">
        <v>21</v>
      </c>
      <c r="C5" s="27" t="s">
        <v>17</v>
      </c>
      <c r="D5" s="26" t="s">
        <v>16</v>
      </c>
      <c r="E5" s="25" t="s">
        <v>17</v>
      </c>
      <c r="F5" s="28" t="s">
        <v>2</v>
      </c>
      <c r="G5" s="28" t="s">
        <v>18</v>
      </c>
      <c r="H5" s="26" t="s">
        <v>19</v>
      </c>
      <c r="I5" s="26" t="s">
        <v>24</v>
      </c>
    </row>
    <row r="6" spans="1:10" x14ac:dyDescent="0.3">
      <c r="A6" s="29">
        <v>5106</v>
      </c>
      <c r="B6" s="34">
        <f>A6/$I$1</f>
        <v>283.66666666666669</v>
      </c>
      <c r="C6" s="12">
        <v>0</v>
      </c>
      <c r="D6" s="30">
        <v>1282</v>
      </c>
      <c r="E6" s="39">
        <v>0</v>
      </c>
      <c r="F6" s="15">
        <v>50</v>
      </c>
      <c r="G6" s="15">
        <v>25</v>
      </c>
      <c r="H6" s="30">
        <v>25</v>
      </c>
      <c r="I6" s="30">
        <v>15</v>
      </c>
    </row>
    <row r="7" spans="1:10" x14ac:dyDescent="0.3">
      <c r="A7" s="31">
        <v>4415</v>
      </c>
      <c r="B7" s="35">
        <f t="shared" ref="B7:B16" si="0">A7/$I$1</f>
        <v>245.27777777777777</v>
      </c>
      <c r="C7" s="37">
        <v>20</v>
      </c>
      <c r="D7" s="32">
        <v>1159</v>
      </c>
      <c r="E7" s="40">
        <v>10</v>
      </c>
      <c r="F7" s="23">
        <v>50</v>
      </c>
      <c r="G7" s="23">
        <v>15</v>
      </c>
      <c r="H7" s="32">
        <v>25</v>
      </c>
      <c r="I7" s="32">
        <v>14</v>
      </c>
    </row>
    <row r="8" spans="1:10" x14ac:dyDescent="0.3">
      <c r="A8" s="31">
        <v>4053</v>
      </c>
      <c r="B8" s="35">
        <f t="shared" si="0"/>
        <v>225.16666666666666</v>
      </c>
      <c r="C8" s="37">
        <v>41</v>
      </c>
      <c r="D8" s="32">
        <v>1035</v>
      </c>
      <c r="E8" s="40">
        <v>20</v>
      </c>
      <c r="F8" s="23">
        <v>40</v>
      </c>
      <c r="G8" s="23">
        <v>15</v>
      </c>
      <c r="H8" s="32">
        <v>20</v>
      </c>
      <c r="I8" s="32">
        <v>12</v>
      </c>
    </row>
    <row r="9" spans="1:10" x14ac:dyDescent="0.3">
      <c r="A9" s="31">
        <v>3527</v>
      </c>
      <c r="B9" s="35">
        <f t="shared" si="0"/>
        <v>195.94444444444446</v>
      </c>
      <c r="C9" s="37">
        <v>61</v>
      </c>
      <c r="D9" s="32">
        <v>913</v>
      </c>
      <c r="E9" s="40">
        <v>30</v>
      </c>
      <c r="F9" s="23">
        <v>35</v>
      </c>
      <c r="G9" s="23">
        <v>10</v>
      </c>
      <c r="H9" s="32">
        <v>25</v>
      </c>
      <c r="I9" s="32">
        <v>10</v>
      </c>
    </row>
    <row r="10" spans="1:10" x14ac:dyDescent="0.3">
      <c r="A10" s="31">
        <v>3410</v>
      </c>
      <c r="B10" s="35">
        <f t="shared" si="0"/>
        <v>189.44444444444446</v>
      </c>
      <c r="C10" s="37">
        <v>82</v>
      </c>
      <c r="D10" s="32">
        <v>790</v>
      </c>
      <c r="E10" s="40">
        <v>40</v>
      </c>
      <c r="F10" s="23">
        <v>30</v>
      </c>
      <c r="G10" s="23">
        <v>10</v>
      </c>
      <c r="H10" s="32">
        <v>20</v>
      </c>
      <c r="I10" s="32">
        <v>9</v>
      </c>
    </row>
    <row r="11" spans="1:10" x14ac:dyDescent="0.3">
      <c r="A11" s="31">
        <v>3293</v>
      </c>
      <c r="B11" s="35">
        <f t="shared" si="0"/>
        <v>182.94444444444446</v>
      </c>
      <c r="C11" s="37">
        <v>102</v>
      </c>
      <c r="D11" s="32">
        <v>667</v>
      </c>
      <c r="E11" s="40">
        <v>50</v>
      </c>
      <c r="F11" s="23">
        <v>25</v>
      </c>
      <c r="G11" s="23">
        <v>10</v>
      </c>
      <c r="H11" s="32">
        <v>15</v>
      </c>
      <c r="I11" s="32">
        <v>7</v>
      </c>
    </row>
    <row r="12" spans="1:10" x14ac:dyDescent="0.3">
      <c r="A12" s="31">
        <v>3012</v>
      </c>
      <c r="B12" s="35">
        <f t="shared" si="0"/>
        <v>167.33333333333334</v>
      </c>
      <c r="C12" s="37">
        <v>123</v>
      </c>
      <c r="D12" s="32">
        <v>545</v>
      </c>
      <c r="E12" s="40">
        <v>60</v>
      </c>
      <c r="F12" s="23">
        <v>25</v>
      </c>
      <c r="G12" s="23">
        <v>5</v>
      </c>
      <c r="H12" s="32">
        <v>10</v>
      </c>
      <c r="I12" s="32">
        <v>5</v>
      </c>
    </row>
    <row r="13" spans="1:10" x14ac:dyDescent="0.3">
      <c r="A13" s="31">
        <v>2896</v>
      </c>
      <c r="B13" s="35">
        <f t="shared" si="0"/>
        <v>160.88888888888889</v>
      </c>
      <c r="C13" s="37">
        <v>143</v>
      </c>
      <c r="D13" s="32">
        <v>422</v>
      </c>
      <c r="E13" s="40">
        <v>70</v>
      </c>
      <c r="F13" s="23">
        <v>20</v>
      </c>
      <c r="G13" s="23">
        <v>5</v>
      </c>
      <c r="H13" s="32">
        <v>5</v>
      </c>
      <c r="I13" s="32">
        <v>4</v>
      </c>
    </row>
    <row r="14" spans="1:10" x14ac:dyDescent="0.3">
      <c r="A14" s="31">
        <v>2533</v>
      </c>
      <c r="B14" s="35">
        <f t="shared" si="0"/>
        <v>140.72222222222223</v>
      </c>
      <c r="C14" s="37">
        <v>164</v>
      </c>
      <c r="D14" s="32">
        <v>299</v>
      </c>
      <c r="E14" s="40">
        <v>80</v>
      </c>
      <c r="F14" s="23">
        <v>10</v>
      </c>
      <c r="G14" s="23">
        <v>5</v>
      </c>
      <c r="H14" s="32">
        <v>5</v>
      </c>
      <c r="I14" s="32">
        <v>2</v>
      </c>
    </row>
    <row r="15" spans="1:10" x14ac:dyDescent="0.3">
      <c r="A15" s="31">
        <v>2170</v>
      </c>
      <c r="B15" s="35">
        <f t="shared" si="0"/>
        <v>120.55555555555556</v>
      </c>
      <c r="C15" s="37">
        <v>184</v>
      </c>
      <c r="D15" s="32">
        <v>179</v>
      </c>
      <c r="E15" s="40">
        <v>90</v>
      </c>
      <c r="F15" s="23">
        <v>5</v>
      </c>
      <c r="G15" s="23">
        <v>2</v>
      </c>
      <c r="H15" s="32">
        <v>3</v>
      </c>
      <c r="I15" s="32">
        <v>1</v>
      </c>
    </row>
    <row r="16" spans="1:10" ht="15" thickBot="1" x14ac:dyDescent="0.35">
      <c r="A16" s="33">
        <v>1890</v>
      </c>
      <c r="B16" s="36">
        <f t="shared" si="0"/>
        <v>105</v>
      </c>
      <c r="C16" s="25">
        <v>205</v>
      </c>
      <c r="D16" s="26">
        <v>53</v>
      </c>
      <c r="E16" s="41">
        <v>100</v>
      </c>
      <c r="F16" s="28">
        <v>0</v>
      </c>
      <c r="G16" s="28">
        <v>0</v>
      </c>
      <c r="H16" s="26">
        <v>0</v>
      </c>
      <c r="I16" s="26">
        <v>-1</v>
      </c>
    </row>
    <row r="17" spans="1:9" x14ac:dyDescent="0.3">
      <c r="A17" s="10"/>
      <c r="B17" s="10"/>
      <c r="E17" s="10"/>
      <c r="F17" s="10"/>
      <c r="G17" s="10"/>
      <c r="H17" s="10"/>
      <c r="I17" s="10"/>
    </row>
    <row r="18" spans="1:9" x14ac:dyDescent="0.3">
      <c r="F18" s="10"/>
    </row>
  </sheetData>
  <mergeCells count="3">
    <mergeCell ref="A4:B4"/>
    <mergeCell ref="E4:H4"/>
    <mergeCell ref="C4:D4"/>
  </mergeCells>
  <pageMargins left="0.98425196850393704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Rechenblatt</vt:lpstr>
      <vt:lpstr>Ergebnisse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cp:lastPrinted>2023-03-31T09:34:14Z</cp:lastPrinted>
  <dcterms:created xsi:type="dcterms:W3CDTF">2022-05-29T17:31:50Z</dcterms:created>
  <dcterms:modified xsi:type="dcterms:W3CDTF">2023-04-17T11:24:26Z</dcterms:modified>
</cp:coreProperties>
</file>