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nergie\Vorträge\Aktuelle Vorträge\Berechnungen\"/>
    </mc:Choice>
  </mc:AlternateContent>
  <bookViews>
    <workbookView xWindow="0" yWindow="0" windowWidth="23040" windowHeight="9384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4" i="1"/>
  <c r="C10" i="1"/>
  <c r="E10" i="1" s="1"/>
  <c r="F10" i="1" s="1"/>
  <c r="H4" i="1" l="1"/>
  <c r="J7" i="1" l="1"/>
  <c r="K7" i="1"/>
  <c r="F7" i="1"/>
  <c r="C11" i="1"/>
  <c r="E11" i="1" l="1"/>
  <c r="H3" i="1"/>
  <c r="I3" i="1"/>
  <c r="K10" i="1" l="1"/>
  <c r="J11" i="1"/>
  <c r="F11" i="1"/>
  <c r="K11" i="1"/>
  <c r="J10" i="1"/>
  <c r="E12" i="1"/>
  <c r="K12" i="1" l="1"/>
  <c r="F12" i="1"/>
  <c r="L12" i="1" s="1"/>
  <c r="J12" i="1"/>
  <c r="C9" i="1"/>
  <c r="E9" i="1" s="1"/>
  <c r="M12" i="1" l="1"/>
  <c r="F9" i="1"/>
  <c r="K9" i="1"/>
  <c r="J9" i="1"/>
  <c r="E13" i="1"/>
  <c r="E5" i="1"/>
  <c r="E6" i="1"/>
  <c r="E8" i="1"/>
  <c r="E3" i="1"/>
  <c r="K13" i="1" l="1"/>
  <c r="F13" i="1"/>
  <c r="L13" i="1" s="1"/>
  <c r="F5" i="1"/>
  <c r="L5" i="1" s="1"/>
  <c r="K5" i="1"/>
  <c r="F8" i="1"/>
  <c r="L8" i="1" s="1"/>
  <c r="K8" i="1"/>
  <c r="K6" i="1"/>
  <c r="F6" i="1"/>
  <c r="K3" i="1"/>
  <c r="F3" i="1"/>
  <c r="L3" i="1" s="1"/>
  <c r="F4" i="1"/>
  <c r="L4" i="1" s="1"/>
  <c r="K4" i="1"/>
  <c r="J8" i="1"/>
  <c r="J13" i="1"/>
  <c r="J6" i="1"/>
  <c r="J5" i="1"/>
  <c r="J3" i="1"/>
  <c r="J4" i="1"/>
  <c r="L6" i="1" l="1"/>
  <c r="M6" i="1"/>
  <c r="M4" i="1"/>
  <c r="M5" i="1"/>
  <c r="M3" i="1"/>
  <c r="M13" i="1"/>
  <c r="M8" i="1"/>
  <c r="G11" i="1" l="1"/>
  <c r="G10" i="1"/>
  <c r="G9" i="1"/>
  <c r="L11" i="1" l="1"/>
  <c r="M11" i="1" s="1"/>
  <c r="G7" i="1" s="1"/>
  <c r="L10" i="1"/>
  <c r="M10" i="1" s="1"/>
  <c r="L9" i="1"/>
  <c r="M9" i="1" s="1"/>
  <c r="L7" i="1" l="1"/>
  <c r="M7" i="1" s="1"/>
  <c r="G21" i="1" l="1"/>
  <c r="G23" i="1" s="1"/>
</calcChain>
</file>

<file path=xl/sharedStrings.xml><?xml version="1.0" encoding="utf-8"?>
<sst xmlns="http://schemas.openxmlformats.org/spreadsheetml/2006/main" count="62" uniqueCount="57">
  <si>
    <t>Laufzeit
Jahr</t>
  </si>
  <si>
    <t>Wind on</t>
  </si>
  <si>
    <t>Wind off</t>
  </si>
  <si>
    <t>Investkosten
Mio. €/MW</t>
  </si>
  <si>
    <t>spezifische
Inv.Kosten
Cent/kWh</t>
  </si>
  <si>
    <t>Pumpspeicher</t>
  </si>
  <si>
    <t>Stunden /Tag</t>
  </si>
  <si>
    <t>Winkungsgrad</t>
  </si>
  <si>
    <t>KKW  Europa heute</t>
  </si>
  <si>
    <t>KKW Europa skaliert</t>
  </si>
  <si>
    <t>Kohlekraftwerk</t>
  </si>
  <si>
    <t>Vollast
stunden</t>
  </si>
  <si>
    <t>%  RS /Tag</t>
  </si>
  <si>
    <t xml:space="preserve"> Stromerz./
Laufzeit
MWh</t>
  </si>
  <si>
    <t>Brennstoff
Kosten
Cent /kWh</t>
  </si>
  <si>
    <t>Betiebs
Kosten
Cent/kWh</t>
  </si>
  <si>
    <t>Rückbau
Endlagerung
Cent/kWh</t>
  </si>
  <si>
    <t>Erzeugungs
Kosten
Cent / kWh</t>
  </si>
  <si>
    <t>Rückbau
Endlagerung
Mio. € / MW</t>
  </si>
  <si>
    <t xml:space="preserve">€/kWh </t>
  </si>
  <si>
    <t xml:space="preserve">Entsorgung Solar 10 kWp </t>
  </si>
  <si>
    <t>Rückbaukosten D 26 GW, 26 Anlagen Rücklagen 24 Milliarden</t>
  </si>
  <si>
    <t>Batteriespeicher  10 kWh</t>
  </si>
  <si>
    <t>Eingabefeld</t>
  </si>
  <si>
    <t>€/MW</t>
  </si>
  <si>
    <t>Betriebskosten Wind /Jahr</t>
  </si>
  <si>
    <t xml:space="preserve">Betriebskosten Solar/Jahr </t>
  </si>
  <si>
    <t>der Investsumme</t>
  </si>
  <si>
    <r>
      <t>Solar  Dach  (</t>
    </r>
    <r>
      <rPr>
        <sz val="8"/>
        <color theme="1"/>
        <rFont val="Calibri"/>
        <family val="2"/>
        <scheme val="minor"/>
      </rPr>
      <t>10 kWp)</t>
    </r>
  </si>
  <si>
    <t>H2 Elektrolyseanlage</t>
  </si>
  <si>
    <t>H2 Elektrolyse</t>
  </si>
  <si>
    <t>Auslastung</t>
  </si>
  <si>
    <t>Wirkungsgrad</t>
  </si>
  <si>
    <t>Gasturbine  Erdgas</t>
  </si>
  <si>
    <t>Gasturbine Wasserstoff</t>
  </si>
  <si>
    <t>Wirkungsgrad fossile Anl.</t>
  </si>
  <si>
    <t>H2 Transport, Lagerung</t>
  </si>
  <si>
    <t>EE mit Wasserstoff</t>
  </si>
  <si>
    <t>Autarkie EE</t>
  </si>
  <si>
    <t>Stromsteuer</t>
  </si>
  <si>
    <t>Mehrwertsteuer</t>
  </si>
  <si>
    <t>Netzentgelte Ct/kWh</t>
  </si>
  <si>
    <t xml:space="preserve">Zinsen </t>
  </si>
  <si>
    <t>Gewinn</t>
  </si>
  <si>
    <t>Zinsen
Cent/kWh</t>
  </si>
  <si>
    <t>Gewinn
Cent/kWh</t>
  </si>
  <si>
    <t>Vertrieb</t>
  </si>
  <si>
    <t>€</t>
  </si>
  <si>
    <t xml:space="preserve">Sonsige Umlagen </t>
  </si>
  <si>
    <r>
      <t xml:space="preserve">Batteriespeicher Solar </t>
    </r>
    <r>
      <rPr>
        <sz val="9"/>
        <color theme="1"/>
        <rFont val="Calibri"/>
        <family val="2"/>
        <scheme val="minor"/>
      </rPr>
      <t xml:space="preserve"> (10 kWh)</t>
    </r>
  </si>
  <si>
    <r>
      <t xml:space="preserve">400 </t>
    </r>
    <r>
      <rPr>
        <sz val="9"/>
        <color theme="1"/>
        <rFont val="Calibri"/>
        <family val="2"/>
        <scheme val="minor"/>
      </rPr>
      <t>€ / kWh</t>
    </r>
  </si>
  <si>
    <r>
      <t xml:space="preserve">Stromerzeugungskosten  </t>
    </r>
    <r>
      <rPr>
        <sz val="11"/>
        <color theme="1"/>
        <rFont val="Calibri"/>
        <family val="2"/>
        <scheme val="minor"/>
      </rPr>
      <t>( bei linearer Abschreibung)</t>
    </r>
  </si>
  <si>
    <t>Anteile</t>
  </si>
  <si>
    <t>Solar</t>
  </si>
  <si>
    <t>%</t>
  </si>
  <si>
    <t xml:space="preserve">Haushaltsstrompreis </t>
  </si>
  <si>
    <t>Ct/kWh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</si>
</sst>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/>
    <xf numFmtId="0" fontId="1" fillId="0" borderId="0" xfId="0" applyFont="1"/>
    <xf numFmtId="3" fontId="0" fillId="0" borderId="0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0" borderId="0" xfId="0" applyNumberFormat="1"/>
    <xf numFmtId="3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5" fontId="0" fillId="3" borderId="7" xfId="0" applyNumberFormat="1" applyFill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2" fontId="0" fillId="3" borderId="11" xfId="0" applyNumberFormat="1" applyFill="1" applyBorder="1" applyAlignment="1">
      <alignment horizontal="center" vertical="center"/>
    </xf>
    <xf numFmtId="2" fontId="0" fillId="3" borderId="12" xfId="0" applyNumberFormat="1" applyFill="1" applyBorder="1" applyAlignment="1">
      <alignment horizontal="center" vertical="center"/>
    </xf>
    <xf numFmtId="2" fontId="0" fillId="3" borderId="13" xfId="0" applyNumberFormat="1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9" fontId="0" fillId="2" borderId="13" xfId="0" applyNumberFormat="1" applyFill="1" applyBorder="1"/>
    <xf numFmtId="165" fontId="3" fillId="3" borderId="0" xfId="0" applyNumberFormat="1" applyFont="1" applyFill="1" applyBorder="1" applyAlignment="1">
      <alignment horizontal="center" vertical="center"/>
    </xf>
    <xf numFmtId="165" fontId="0" fillId="3" borderId="0" xfId="0" applyNumberForma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2" borderId="11" xfId="0" applyNumberFormat="1" applyFill="1" applyBorder="1"/>
    <xf numFmtId="9" fontId="0" fillId="2" borderId="12" xfId="0" applyNumberFormat="1" applyFill="1" applyBorder="1"/>
    <xf numFmtId="3" fontId="0" fillId="2" borderId="12" xfId="0" applyNumberFormat="1" applyFill="1" applyBorder="1"/>
    <xf numFmtId="2" fontId="4" fillId="0" borderId="6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3" fontId="6" fillId="2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7" xfId="0" applyNumberFormat="1" applyFont="1" applyBorder="1"/>
    <xf numFmtId="165" fontId="6" fillId="0" borderId="7" xfId="0" applyNumberFormat="1" applyFont="1" applyFill="1" applyBorder="1" applyAlignment="1">
      <alignment horizontal="center" vertical="center"/>
    </xf>
    <xf numFmtId="9" fontId="6" fillId="2" borderId="11" xfId="0" applyNumberFormat="1" applyFont="1" applyFill="1" applyBorder="1" applyAlignment="1">
      <alignment horizontal="center" vertical="center"/>
    </xf>
    <xf numFmtId="0" fontId="6" fillId="0" borderId="8" xfId="0" applyFont="1" applyBorder="1"/>
    <xf numFmtId="0" fontId="6" fillId="0" borderId="7" xfId="0" applyFont="1" applyBorder="1"/>
    <xf numFmtId="3" fontId="6" fillId="2" borderId="11" xfId="0" applyNumberFormat="1" applyFont="1" applyFill="1" applyBorder="1"/>
    <xf numFmtId="0" fontId="6" fillId="0" borderId="9" xfId="0" applyFont="1" applyFill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9" fontId="6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9" fontId="6" fillId="2" borderId="12" xfId="0" applyNumberFormat="1" applyFont="1" applyFill="1" applyBorder="1" applyAlignment="1">
      <alignment horizontal="center" vertical="center"/>
    </xf>
    <xf numFmtId="165" fontId="6" fillId="0" borderId="9" xfId="0" applyNumberFormat="1" applyFont="1" applyBorder="1"/>
    <xf numFmtId="165" fontId="6" fillId="0" borderId="0" xfId="0" applyNumberFormat="1" applyFont="1" applyBorder="1"/>
    <xf numFmtId="0" fontId="6" fillId="0" borderId="0" xfId="0" applyFont="1" applyBorder="1"/>
    <xf numFmtId="9" fontId="6" fillId="2" borderId="12" xfId="0" applyNumberFormat="1" applyFont="1" applyFill="1" applyBorder="1"/>
    <xf numFmtId="0" fontId="6" fillId="0" borderId="9" xfId="0" applyFont="1" applyBorder="1"/>
    <xf numFmtId="3" fontId="6" fillId="0" borderId="0" xfId="0" applyNumberFormat="1" applyFont="1" applyBorder="1"/>
    <xf numFmtId="3" fontId="6" fillId="2" borderId="0" xfId="0" applyNumberFormat="1" applyFont="1" applyFill="1" applyBorder="1"/>
    <xf numFmtId="165" fontId="6" fillId="0" borderId="12" xfId="0" applyNumberFormat="1" applyFont="1" applyBorder="1"/>
    <xf numFmtId="9" fontId="6" fillId="2" borderId="0" xfId="0" applyNumberFormat="1" applyFont="1" applyFill="1" applyBorder="1"/>
    <xf numFmtId="0" fontId="6" fillId="0" borderId="10" xfId="0" applyFont="1" applyBorder="1"/>
    <xf numFmtId="9" fontId="6" fillId="2" borderId="2" xfId="0" applyNumberFormat="1" applyFont="1" applyFill="1" applyBorder="1"/>
    <xf numFmtId="3" fontId="6" fillId="0" borderId="2" xfId="0" applyNumberFormat="1" applyFont="1" applyBorder="1"/>
    <xf numFmtId="0" fontId="6" fillId="0" borderId="2" xfId="0" applyFont="1" applyBorder="1"/>
    <xf numFmtId="165" fontId="6" fillId="0" borderId="2" xfId="0" applyNumberFormat="1" applyFont="1" applyBorder="1"/>
    <xf numFmtId="9" fontId="6" fillId="2" borderId="13" xfId="0" applyNumberFormat="1" applyFont="1" applyFill="1" applyBorder="1"/>
    <xf numFmtId="0" fontId="2" fillId="0" borderId="0" xfId="0" applyFont="1"/>
    <xf numFmtId="3" fontId="0" fillId="0" borderId="0" xfId="0" applyNumberFormat="1" applyFont="1"/>
    <xf numFmtId="165" fontId="2" fillId="0" borderId="0" xfId="0" applyNumberFormat="1" applyFont="1"/>
    <xf numFmtId="0" fontId="8" fillId="0" borderId="0" xfId="0" applyFont="1"/>
    <xf numFmtId="164" fontId="0" fillId="2" borderId="8" xfId="0" applyNumberFormat="1" applyFill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4" fontId="0" fillId="2" borderId="7" xfId="0" applyNumberForma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6" fillId="0" borderId="14" xfId="0" applyFont="1" applyBorder="1"/>
    <xf numFmtId="0" fontId="6" fillId="0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Border="1"/>
    <xf numFmtId="3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" fontId="10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left" vertical="center"/>
    </xf>
    <xf numFmtId="165" fontId="0" fillId="0" borderId="0" xfId="0" applyNumberFormat="1" applyBorder="1"/>
  </cellXfs>
  <cellStyles count="1">
    <cellStyle name="Standard" xfId="0" builtinId="0"/>
  </cellStyles>
  <dxfs count="0"/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"/>
  <sheetViews>
    <sheetView tabSelected="1" zoomScale="90" zoomScaleNormal="90" workbookViewId="0">
      <selection activeCell="O20" sqref="O20"/>
    </sheetView>
  </sheetViews>
  <sheetFormatPr baseColWidth="10" defaultRowHeight="14.4" x14ac:dyDescent="0.3"/>
  <cols>
    <col min="1" max="1" width="26.44140625" customWidth="1"/>
    <col min="2" max="2" width="9.6640625" style="2" customWidth="1"/>
    <col min="3" max="3" width="6.44140625" style="2" customWidth="1"/>
    <col min="4" max="4" width="6.77734375" customWidth="1"/>
    <col min="5" max="5" width="9" style="2" customWidth="1"/>
    <col min="6" max="6" width="8.77734375" style="14" customWidth="1"/>
    <col min="7" max="7" width="8.21875" style="14" customWidth="1"/>
    <col min="8" max="8" width="8.77734375" customWidth="1"/>
    <col min="9" max="10" width="10" customWidth="1"/>
    <col min="11" max="11" width="7.6640625" customWidth="1"/>
    <col min="12" max="12" width="7.77734375" customWidth="1"/>
    <col min="13" max="13" width="8.88671875" customWidth="1"/>
    <col min="15" max="15" width="12" bestFit="1" customWidth="1"/>
  </cols>
  <sheetData>
    <row r="1" spans="1:19" ht="24" thickBot="1" x14ac:dyDescent="0.5">
      <c r="A1" s="3" t="s">
        <v>51</v>
      </c>
      <c r="D1" s="2"/>
      <c r="L1" s="116" t="s">
        <v>23</v>
      </c>
      <c r="M1" s="116"/>
    </row>
    <row r="2" spans="1:19" s="1" customFormat="1" ht="46.2" customHeight="1" thickBot="1" x14ac:dyDescent="0.35">
      <c r="A2" s="6"/>
      <c r="B2" s="62" t="s">
        <v>3</v>
      </c>
      <c r="C2" s="62" t="s">
        <v>11</v>
      </c>
      <c r="D2" s="63" t="s">
        <v>0</v>
      </c>
      <c r="E2" s="62" t="s">
        <v>13</v>
      </c>
      <c r="F2" s="64" t="s">
        <v>4</v>
      </c>
      <c r="G2" s="65" t="s">
        <v>14</v>
      </c>
      <c r="H2" s="66" t="s">
        <v>15</v>
      </c>
      <c r="I2" s="66" t="s">
        <v>18</v>
      </c>
      <c r="J2" s="66" t="s">
        <v>16</v>
      </c>
      <c r="K2" s="67" t="s">
        <v>44</v>
      </c>
      <c r="L2" s="65" t="s">
        <v>45</v>
      </c>
      <c r="M2" s="68" t="s">
        <v>17</v>
      </c>
      <c r="O2" s="57"/>
    </row>
    <row r="3" spans="1:19" ht="21" x14ac:dyDescent="0.3">
      <c r="A3" s="11" t="s">
        <v>28</v>
      </c>
      <c r="B3" s="110">
        <v>0.5</v>
      </c>
      <c r="C3" s="15">
        <v>900</v>
      </c>
      <c r="D3" s="16">
        <v>20</v>
      </c>
      <c r="E3" s="12">
        <f>C3*D3</f>
        <v>18000</v>
      </c>
      <c r="F3" s="61">
        <f>B3*100/E3*1000</f>
        <v>2.7777777777777777</v>
      </c>
      <c r="G3" s="39">
        <v>0</v>
      </c>
      <c r="H3" s="23">
        <f>B3/C3*1000*B18*100</f>
        <v>1.1111111111111112</v>
      </c>
      <c r="I3" s="13">
        <f>K14/10000</f>
        <v>0.15</v>
      </c>
      <c r="J3" s="30">
        <f t="shared" ref="J3:J13" si="0">I3*1000000/E3/100</f>
        <v>8.3333333333333343E-2</v>
      </c>
      <c r="K3" s="47">
        <f t="shared" ref="K3:K9" si="1">B3*D3/2/E3*100*$K$17*1000</f>
        <v>1.1111111111111112</v>
      </c>
      <c r="L3" s="27">
        <f t="shared" ref="L3:L13" si="2">(F3+G3+H3)*$K$18</f>
        <v>0.23333333333333331</v>
      </c>
      <c r="M3" s="54">
        <f>F3+K3+L3+G3+H3+J3</f>
        <v>5.3166666666666655</v>
      </c>
    </row>
    <row r="4" spans="1:19" ht="21" x14ac:dyDescent="0.3">
      <c r="A4" s="9" t="s">
        <v>1</v>
      </c>
      <c r="B4" s="17">
        <v>1.5</v>
      </c>
      <c r="C4" s="18">
        <v>1800</v>
      </c>
      <c r="D4" s="19">
        <v>25</v>
      </c>
      <c r="E4" s="7">
        <f t="shared" ref="E4:E12" si="3">C4*D4</f>
        <v>45000</v>
      </c>
      <c r="F4" s="42">
        <f t="shared" ref="F4:F9" si="4">B4*100/E4*1000</f>
        <v>3.3333333333333335</v>
      </c>
      <c r="G4" s="40">
        <v>0</v>
      </c>
      <c r="H4" s="38">
        <f>B17/C4/1000*100</f>
        <v>4.4444444444444446</v>
      </c>
      <c r="I4" s="19">
        <v>0.6</v>
      </c>
      <c r="J4" s="31">
        <f t="shared" si="0"/>
        <v>0.13333333333333333</v>
      </c>
      <c r="K4" s="45">
        <f t="shared" si="1"/>
        <v>1.666666666666667</v>
      </c>
      <c r="L4" s="28">
        <f t="shared" si="2"/>
        <v>0.46666666666666667</v>
      </c>
      <c r="M4" s="55">
        <f>F4+K4+L4+G4+H4+J4</f>
        <v>10.044444444444444</v>
      </c>
    </row>
    <row r="5" spans="1:19" ht="21.6" thickBot="1" x14ac:dyDescent="0.35">
      <c r="A5" s="10" t="s">
        <v>2</v>
      </c>
      <c r="B5" s="20">
        <v>4</v>
      </c>
      <c r="C5" s="21">
        <v>3500</v>
      </c>
      <c r="D5" s="22">
        <v>20</v>
      </c>
      <c r="E5" s="8">
        <f t="shared" si="3"/>
        <v>70000</v>
      </c>
      <c r="F5" s="44">
        <f t="shared" si="4"/>
        <v>5.7142857142857144</v>
      </c>
      <c r="G5" s="41">
        <v>0</v>
      </c>
      <c r="H5" s="22">
        <v>6</v>
      </c>
      <c r="I5" s="22">
        <v>0.6</v>
      </c>
      <c r="J5" s="32">
        <f t="shared" si="0"/>
        <v>8.5714285714285715E-2</v>
      </c>
      <c r="K5" s="46">
        <f t="shared" si="1"/>
        <v>2.285714285714286</v>
      </c>
      <c r="L5" s="29">
        <f t="shared" si="2"/>
        <v>0.70285714285714285</v>
      </c>
      <c r="M5" s="56">
        <f>F5+K5+L5+G5+H5+J5</f>
        <v>14.788571428571428</v>
      </c>
    </row>
    <row r="6" spans="1:19" ht="21" x14ac:dyDescent="0.3">
      <c r="A6" s="11" t="s">
        <v>33</v>
      </c>
      <c r="B6" s="104">
        <v>0.5</v>
      </c>
      <c r="C6" s="15">
        <v>8000</v>
      </c>
      <c r="D6" s="16">
        <v>25</v>
      </c>
      <c r="E6" s="105">
        <f t="shared" si="3"/>
        <v>200000</v>
      </c>
      <c r="F6" s="61">
        <f t="shared" si="4"/>
        <v>0.25</v>
      </c>
      <c r="G6" s="39">
        <v>12</v>
      </c>
      <c r="H6" s="16">
        <v>3</v>
      </c>
      <c r="I6" s="16">
        <v>0.2</v>
      </c>
      <c r="J6" s="30">
        <f t="shared" si="0"/>
        <v>0.01</v>
      </c>
      <c r="K6" s="48">
        <f t="shared" si="1"/>
        <v>0.125</v>
      </c>
      <c r="L6" s="52">
        <f t="shared" si="2"/>
        <v>0.91499999999999992</v>
      </c>
      <c r="M6" s="54">
        <f>(F6+K6+L6+H6+J6)+G6/K15</f>
        <v>32.206976744186044</v>
      </c>
    </row>
    <row r="7" spans="1:19" ht="21" x14ac:dyDescent="0.3">
      <c r="A7" s="9" t="s">
        <v>34</v>
      </c>
      <c r="B7" s="106">
        <v>0.7</v>
      </c>
      <c r="C7" s="18">
        <v>2000</v>
      </c>
      <c r="D7" s="19">
        <v>25</v>
      </c>
      <c r="E7" s="107">
        <f t="shared" si="3"/>
        <v>50000</v>
      </c>
      <c r="F7" s="42">
        <f t="shared" si="4"/>
        <v>1.4</v>
      </c>
      <c r="G7" s="37">
        <f>M11/K15</f>
        <v>72.015359664746128</v>
      </c>
      <c r="H7" s="19">
        <v>3</v>
      </c>
      <c r="I7" s="19">
        <v>0.2</v>
      </c>
      <c r="J7" s="31">
        <f t="shared" si="0"/>
        <v>0.04</v>
      </c>
      <c r="K7" s="49">
        <f t="shared" si="1"/>
        <v>0.7</v>
      </c>
      <c r="L7" s="52">
        <f t="shared" si="2"/>
        <v>4.5849215798847682</v>
      </c>
      <c r="M7" s="55">
        <f t="shared" ref="M7:M13" si="5">F7+K7+L7+G7+H7+J7</f>
        <v>81.740281244630907</v>
      </c>
    </row>
    <row r="8" spans="1:19" ht="21.6" thickBot="1" x14ac:dyDescent="0.35">
      <c r="A8" s="9" t="s">
        <v>10</v>
      </c>
      <c r="B8" s="108">
        <v>0.8</v>
      </c>
      <c r="C8" s="21">
        <v>8000</v>
      </c>
      <c r="D8" s="22">
        <v>60</v>
      </c>
      <c r="E8" s="109">
        <f t="shared" si="3"/>
        <v>480000</v>
      </c>
      <c r="F8" s="44">
        <f t="shared" si="4"/>
        <v>0.16666666666666666</v>
      </c>
      <c r="G8" s="40">
        <v>2</v>
      </c>
      <c r="H8" s="19">
        <v>2</v>
      </c>
      <c r="I8" s="19">
        <v>0.4</v>
      </c>
      <c r="J8" s="31">
        <f t="shared" si="0"/>
        <v>8.3333333333333332E-3</v>
      </c>
      <c r="K8" s="50">
        <f t="shared" si="1"/>
        <v>0.2</v>
      </c>
      <c r="L8" s="52">
        <f t="shared" si="2"/>
        <v>0.24999999999999994</v>
      </c>
      <c r="M8" s="56">
        <f t="shared" si="5"/>
        <v>4.6250000000000009</v>
      </c>
    </row>
    <row r="9" spans="1:19" ht="21" x14ac:dyDescent="0.3">
      <c r="A9" s="11" t="s">
        <v>5</v>
      </c>
      <c r="B9" s="17">
        <v>1</v>
      </c>
      <c r="C9" s="33">
        <f>365*C14</f>
        <v>1095</v>
      </c>
      <c r="D9" s="19">
        <v>60</v>
      </c>
      <c r="E9" s="7">
        <f t="shared" si="3"/>
        <v>65700</v>
      </c>
      <c r="F9" s="61">
        <f t="shared" si="4"/>
        <v>1.5220700152207001</v>
      </c>
      <c r="G9" s="24">
        <f>(M3+M4+M5)/3/G14</f>
        <v>12.562367724867723</v>
      </c>
      <c r="H9" s="16">
        <v>1</v>
      </c>
      <c r="I9" s="16">
        <v>0.6</v>
      </c>
      <c r="J9" s="30">
        <f t="shared" si="0"/>
        <v>9.1324200913242018E-2</v>
      </c>
      <c r="K9" s="48">
        <f t="shared" si="1"/>
        <v>1.8264840182648401</v>
      </c>
      <c r="L9" s="51">
        <f t="shared" si="2"/>
        <v>0.90506626440530535</v>
      </c>
      <c r="M9" s="54">
        <f t="shared" si="5"/>
        <v>17.907312223671809</v>
      </c>
      <c r="N9" s="34"/>
      <c r="O9" s="5"/>
    </row>
    <row r="10" spans="1:19" ht="21" x14ac:dyDescent="0.3">
      <c r="A10" s="9" t="s">
        <v>49</v>
      </c>
      <c r="B10" s="18" t="s">
        <v>50</v>
      </c>
      <c r="C10" s="18">
        <f>C15*C3</f>
        <v>270</v>
      </c>
      <c r="D10" s="19">
        <v>15</v>
      </c>
      <c r="E10" s="7">
        <f>C10*D10*G15/1000*10</f>
        <v>36.450000000000003</v>
      </c>
      <c r="F10" s="43">
        <f>(D15*10*100)/(E10*1000)</f>
        <v>10.973936899862826</v>
      </c>
      <c r="G10" s="37">
        <f>M3/G15</f>
        <v>5.9074074074074057</v>
      </c>
      <c r="H10" s="19">
        <v>0.5</v>
      </c>
      <c r="I10" s="19">
        <v>0.01</v>
      </c>
      <c r="J10" s="31">
        <f t="shared" si="0"/>
        <v>2.7434842249657061</v>
      </c>
      <c r="K10" s="49">
        <f>F10*$K$17</f>
        <v>0.43895747599451307</v>
      </c>
      <c r="L10" s="52">
        <f t="shared" si="2"/>
        <v>1.042880658436214</v>
      </c>
      <c r="M10" s="55">
        <f t="shared" si="5"/>
        <v>21.606666666666666</v>
      </c>
    </row>
    <row r="11" spans="1:19" ht="21.6" thickBot="1" x14ac:dyDescent="0.35">
      <c r="A11" s="9" t="s">
        <v>29</v>
      </c>
      <c r="B11" s="21">
        <v>1</v>
      </c>
      <c r="C11" s="25">
        <f>(C3+C4+C5)/3</f>
        <v>2066.6666666666665</v>
      </c>
      <c r="D11" s="22">
        <v>20</v>
      </c>
      <c r="E11" s="8">
        <f>C11*D11*B19*G19</f>
        <v>14466.666666666664</v>
      </c>
      <c r="F11" s="44">
        <f t="shared" ref="F11:F13" si="6">B11*100/E11*1000</f>
        <v>6.9124423963133657</v>
      </c>
      <c r="G11" s="26">
        <f>(M3*M15+M4*M16+M5*M17)/G19/K19</f>
        <v>14.562443310657596</v>
      </c>
      <c r="H11" s="22">
        <v>5</v>
      </c>
      <c r="I11" s="22">
        <v>0.2</v>
      </c>
      <c r="J11" s="32">
        <f t="shared" si="0"/>
        <v>0.13824884792626732</v>
      </c>
      <c r="K11" s="50">
        <f>B11*D11/2/E11*100*$K$17*1000</f>
        <v>2.7649769585253461</v>
      </c>
      <c r="L11" s="53">
        <f t="shared" si="2"/>
        <v>1.5884931424182576</v>
      </c>
      <c r="M11" s="56">
        <f t="shared" si="5"/>
        <v>30.966604655840833</v>
      </c>
    </row>
    <row r="12" spans="1:19" ht="21" x14ac:dyDescent="0.3">
      <c r="A12" s="9" t="s">
        <v>8</v>
      </c>
      <c r="B12" s="17">
        <v>8</v>
      </c>
      <c r="C12" s="18">
        <v>8000</v>
      </c>
      <c r="D12" s="19">
        <v>60</v>
      </c>
      <c r="E12" s="7">
        <f t="shared" si="3"/>
        <v>480000</v>
      </c>
      <c r="F12" s="42">
        <f t="shared" si="6"/>
        <v>1.6666666666666667</v>
      </c>
      <c r="G12" s="40">
        <v>0.2</v>
      </c>
      <c r="H12" s="19">
        <v>2</v>
      </c>
      <c r="I12" s="19">
        <v>2</v>
      </c>
      <c r="J12" s="31">
        <f t="shared" si="0"/>
        <v>4.1666666666666671E-2</v>
      </c>
      <c r="K12" s="49">
        <f>B12*D12/2/E12*100*$K$17*1000</f>
        <v>2</v>
      </c>
      <c r="L12" s="52">
        <f t="shared" si="2"/>
        <v>0.23199999999999998</v>
      </c>
      <c r="M12" s="54">
        <f t="shared" si="5"/>
        <v>6.1403333333333343</v>
      </c>
    </row>
    <row r="13" spans="1:19" ht="21.6" thickBot="1" x14ac:dyDescent="0.35">
      <c r="A13" s="10" t="s">
        <v>9</v>
      </c>
      <c r="B13" s="20">
        <v>4</v>
      </c>
      <c r="C13" s="21">
        <v>8000</v>
      </c>
      <c r="D13" s="22">
        <v>60</v>
      </c>
      <c r="E13" s="8">
        <f>C13*D13</f>
        <v>480000</v>
      </c>
      <c r="F13" s="44">
        <f t="shared" si="6"/>
        <v>0.83333333333333337</v>
      </c>
      <c r="G13" s="41">
        <v>0.2</v>
      </c>
      <c r="H13" s="22">
        <v>2</v>
      </c>
      <c r="I13" s="22">
        <v>1</v>
      </c>
      <c r="J13" s="32">
        <f t="shared" si="0"/>
        <v>2.0833333333333336E-2</v>
      </c>
      <c r="K13" s="50">
        <f>B13*D13/2/E13*100*$K$17*1000</f>
        <v>1</v>
      </c>
      <c r="L13" s="53">
        <f t="shared" si="2"/>
        <v>0.182</v>
      </c>
      <c r="M13" s="56">
        <f t="shared" si="5"/>
        <v>4.2361666666666666</v>
      </c>
      <c r="S13" s="103"/>
    </row>
    <row r="14" spans="1:19" ht="15" thickBot="1" x14ac:dyDescent="0.35">
      <c r="A14" s="69" t="s">
        <v>5</v>
      </c>
      <c r="B14" s="70" t="s">
        <v>6</v>
      </c>
      <c r="C14" s="71">
        <v>3</v>
      </c>
      <c r="D14" s="72"/>
      <c r="E14" s="73"/>
      <c r="F14" s="74" t="s">
        <v>7</v>
      </c>
      <c r="G14" s="75">
        <v>0.8</v>
      </c>
      <c r="H14" s="76" t="s">
        <v>20</v>
      </c>
      <c r="I14" s="77"/>
      <c r="J14" s="77" t="s">
        <v>47</v>
      </c>
      <c r="K14" s="78">
        <v>1500</v>
      </c>
      <c r="L14" s="113" t="s">
        <v>52</v>
      </c>
      <c r="M14" s="114" t="s">
        <v>54</v>
      </c>
    </row>
    <row r="15" spans="1:19" x14ac:dyDescent="0.3">
      <c r="A15" s="79" t="s">
        <v>22</v>
      </c>
      <c r="B15" s="80" t="s">
        <v>12</v>
      </c>
      <c r="C15" s="81">
        <v>0.3</v>
      </c>
      <c r="D15" s="82">
        <v>400</v>
      </c>
      <c r="E15" s="117" t="s">
        <v>19</v>
      </c>
      <c r="F15" s="83" t="s">
        <v>7</v>
      </c>
      <c r="G15" s="84">
        <v>0.9</v>
      </c>
      <c r="H15" s="85" t="s">
        <v>35</v>
      </c>
      <c r="I15" s="86"/>
      <c r="J15" s="87"/>
      <c r="K15" s="88">
        <v>0.43</v>
      </c>
      <c r="L15" s="89" t="s">
        <v>53</v>
      </c>
      <c r="M15" s="88">
        <v>0.5</v>
      </c>
    </row>
    <row r="16" spans="1:19" x14ac:dyDescent="0.3">
      <c r="A16" s="122" t="s">
        <v>21</v>
      </c>
      <c r="B16" s="82"/>
      <c r="C16" s="82"/>
      <c r="D16" s="89"/>
      <c r="E16" s="90"/>
      <c r="F16" s="86"/>
      <c r="G16" s="92"/>
      <c r="H16" s="89" t="s">
        <v>38</v>
      </c>
      <c r="I16" s="87"/>
      <c r="J16" s="87"/>
      <c r="K16" s="88">
        <v>0.66</v>
      </c>
      <c r="L16" s="89" t="s">
        <v>1</v>
      </c>
      <c r="M16" s="88">
        <v>0.4</v>
      </c>
    </row>
    <row r="17" spans="1:13" x14ac:dyDescent="0.3">
      <c r="A17" s="89" t="s">
        <v>25</v>
      </c>
      <c r="B17" s="91">
        <v>80000</v>
      </c>
      <c r="C17" s="118" t="s">
        <v>24</v>
      </c>
      <c r="D17" s="87"/>
      <c r="E17" s="90"/>
      <c r="F17" s="86"/>
      <c r="G17" s="92"/>
      <c r="H17" s="89" t="s">
        <v>42</v>
      </c>
      <c r="I17" s="87"/>
      <c r="J17" s="87"/>
      <c r="K17" s="88">
        <v>0.04</v>
      </c>
      <c r="L17" s="89" t="s">
        <v>2</v>
      </c>
      <c r="M17" s="88">
        <v>0.1</v>
      </c>
    </row>
    <row r="18" spans="1:13" x14ac:dyDescent="0.3">
      <c r="A18" s="89" t="s">
        <v>26</v>
      </c>
      <c r="B18" s="93">
        <v>0.02</v>
      </c>
      <c r="C18" s="90" t="s">
        <v>27</v>
      </c>
      <c r="D18" s="87"/>
      <c r="E18" s="90"/>
      <c r="F18" s="86"/>
      <c r="G18" s="92"/>
      <c r="H18" s="89" t="s">
        <v>43</v>
      </c>
      <c r="I18" s="87"/>
      <c r="J18" s="87"/>
      <c r="K18" s="88">
        <v>0.06</v>
      </c>
      <c r="L18" s="34"/>
      <c r="M18" s="111"/>
    </row>
    <row r="19" spans="1:13" ht="15" thickBot="1" x14ac:dyDescent="0.35">
      <c r="A19" s="94" t="s">
        <v>30</v>
      </c>
      <c r="B19" s="95">
        <v>0.5</v>
      </c>
      <c r="C19" s="96" t="s">
        <v>31</v>
      </c>
      <c r="D19" s="97"/>
      <c r="E19" s="96"/>
      <c r="F19" s="98" t="s">
        <v>32</v>
      </c>
      <c r="G19" s="99">
        <v>0.7</v>
      </c>
      <c r="H19" s="94" t="s">
        <v>36</v>
      </c>
      <c r="I19" s="97"/>
      <c r="J19" s="97"/>
      <c r="K19" s="99">
        <v>0.8</v>
      </c>
      <c r="L19" s="35"/>
      <c r="M19" s="112"/>
    </row>
    <row r="20" spans="1:13" x14ac:dyDescent="0.3">
      <c r="A20" s="76" t="s">
        <v>41</v>
      </c>
      <c r="B20" s="58">
        <v>23</v>
      </c>
    </row>
    <row r="21" spans="1:13" ht="21" customHeight="1" x14ac:dyDescent="0.3">
      <c r="A21" s="89" t="s">
        <v>48</v>
      </c>
      <c r="B21" s="60">
        <v>6</v>
      </c>
      <c r="C21" s="100"/>
      <c r="D21" s="120" t="s">
        <v>37</v>
      </c>
      <c r="G21" s="121">
        <f>((M4)+(M7*(100%-K16)))</f>
        <v>37.836140067618949</v>
      </c>
      <c r="H21" s="115" t="s">
        <v>56</v>
      </c>
    </row>
    <row r="22" spans="1:13" x14ac:dyDescent="0.3">
      <c r="A22" s="89" t="s">
        <v>46</v>
      </c>
      <c r="B22" s="60">
        <v>4</v>
      </c>
    </row>
    <row r="23" spans="1:13" ht="24.6" customHeight="1" x14ac:dyDescent="0.3">
      <c r="A23" s="89" t="s">
        <v>39</v>
      </c>
      <c r="B23" s="59">
        <v>0.06</v>
      </c>
      <c r="D23" s="120" t="s">
        <v>55</v>
      </c>
      <c r="E23" s="101"/>
      <c r="F23" s="102"/>
      <c r="G23" s="119">
        <f>((G21+B20)*(100%+B24)*(100%+B23))+B22+B21</f>
        <v>86.73870708129455</v>
      </c>
      <c r="H23" s="115" t="s">
        <v>56</v>
      </c>
    </row>
    <row r="24" spans="1:13" ht="15" thickBot="1" x14ac:dyDescent="0.35">
      <c r="A24" s="94" t="s">
        <v>40</v>
      </c>
      <c r="B24" s="36">
        <v>0.19</v>
      </c>
    </row>
    <row r="26" spans="1:13" x14ac:dyDescent="0.3">
      <c r="A26" s="5"/>
      <c r="B26" s="4"/>
      <c r="C26" s="4"/>
      <c r="D26" s="5"/>
      <c r="E26" s="4"/>
      <c r="F26" s="123"/>
      <c r="G26" s="123"/>
      <c r="H26" s="5"/>
      <c r="I26" s="5"/>
      <c r="J26" s="5"/>
      <c r="K26" s="5"/>
    </row>
    <row r="27" spans="1:13" x14ac:dyDescent="0.3">
      <c r="A27" s="5"/>
      <c r="B27" s="4"/>
      <c r="C27" s="4"/>
      <c r="D27" s="5"/>
      <c r="E27" s="4"/>
      <c r="F27" s="123"/>
      <c r="G27" s="123"/>
      <c r="H27" s="5"/>
      <c r="I27" s="5"/>
      <c r="J27" s="5"/>
      <c r="K27" s="5"/>
    </row>
    <row r="28" spans="1:13" x14ac:dyDescent="0.3">
      <c r="A28" s="4"/>
      <c r="B28" s="4"/>
      <c r="C28" s="5"/>
      <c r="D28" s="4"/>
      <c r="E28" s="123"/>
      <c r="F28" s="123"/>
      <c r="G28" s="5"/>
      <c r="H28" s="5"/>
      <c r="I28" s="5"/>
      <c r="J28" s="5"/>
    </row>
    <row r="29" spans="1:13" x14ac:dyDescent="0.3">
      <c r="A29" s="5"/>
      <c r="B29"/>
      <c r="C29"/>
      <c r="E29"/>
      <c r="F29"/>
      <c r="G29"/>
    </row>
    <row r="30" spans="1:13" x14ac:dyDescent="0.3">
      <c r="A30" s="5"/>
      <c r="B30"/>
      <c r="C30"/>
      <c r="E30"/>
      <c r="F30"/>
      <c r="G30"/>
    </row>
    <row r="31" spans="1:13" x14ac:dyDescent="0.3">
      <c r="A31" s="5"/>
      <c r="B31"/>
      <c r="C31"/>
      <c r="E31"/>
      <c r="F31"/>
      <c r="G31"/>
    </row>
    <row r="32" spans="1:13" x14ac:dyDescent="0.3">
      <c r="A32" s="5"/>
      <c r="B32"/>
      <c r="C32"/>
      <c r="E32"/>
      <c r="F32"/>
      <c r="G32"/>
    </row>
    <row r="33" spans="1:7" x14ac:dyDescent="0.3">
      <c r="A33" s="5"/>
      <c r="B33"/>
      <c r="C33"/>
      <c r="E33"/>
      <c r="F33"/>
      <c r="G33"/>
    </row>
    <row r="34" spans="1:7" x14ac:dyDescent="0.3">
      <c r="A34" s="5"/>
      <c r="B34"/>
      <c r="C34"/>
      <c r="E34"/>
      <c r="F34"/>
      <c r="G34"/>
    </row>
    <row r="35" spans="1:7" x14ac:dyDescent="0.3">
      <c r="A35" s="5"/>
      <c r="B35"/>
      <c r="C35"/>
      <c r="E35"/>
      <c r="F35"/>
      <c r="G35"/>
    </row>
    <row r="36" spans="1:7" x14ac:dyDescent="0.3">
      <c r="A36" s="5"/>
      <c r="B36"/>
      <c r="C36"/>
      <c r="E36"/>
      <c r="F36"/>
      <c r="G36"/>
    </row>
    <row r="37" spans="1:7" x14ac:dyDescent="0.3">
      <c r="A37" s="5"/>
      <c r="B37"/>
      <c r="C37"/>
      <c r="E37"/>
      <c r="F37"/>
      <c r="G37"/>
    </row>
    <row r="38" spans="1:7" x14ac:dyDescent="0.3">
      <c r="A38" s="5"/>
      <c r="B38"/>
      <c r="C38"/>
      <c r="E38"/>
      <c r="F38"/>
      <c r="G38"/>
    </row>
    <row r="39" spans="1:7" x14ac:dyDescent="0.3">
      <c r="A39" s="5"/>
      <c r="B39"/>
      <c r="C39"/>
      <c r="E39"/>
      <c r="F39"/>
      <c r="G39"/>
    </row>
    <row r="40" spans="1:7" x14ac:dyDescent="0.3">
      <c r="A40" s="5"/>
      <c r="B40"/>
      <c r="C40"/>
      <c r="E40"/>
      <c r="F40"/>
      <c r="G40"/>
    </row>
    <row r="41" spans="1:7" x14ac:dyDescent="0.3">
      <c r="A41" s="5"/>
      <c r="B41"/>
      <c r="C41"/>
      <c r="E41"/>
      <c r="F41"/>
      <c r="G41"/>
    </row>
    <row r="42" spans="1:7" x14ac:dyDescent="0.3">
      <c r="A42" s="5"/>
      <c r="B42"/>
      <c r="C42"/>
      <c r="E42"/>
      <c r="F42"/>
      <c r="G42"/>
    </row>
    <row r="43" spans="1:7" x14ac:dyDescent="0.3">
      <c r="A43" s="5"/>
      <c r="B43"/>
      <c r="C43"/>
      <c r="E43"/>
      <c r="F43"/>
      <c r="G43"/>
    </row>
    <row r="44" spans="1:7" x14ac:dyDescent="0.3">
      <c r="A44" s="5"/>
      <c r="B44"/>
      <c r="C44"/>
      <c r="E44"/>
      <c r="F44"/>
      <c r="G44"/>
    </row>
    <row r="45" spans="1:7" x14ac:dyDescent="0.3">
      <c r="A45" s="5"/>
      <c r="B45"/>
      <c r="C45"/>
      <c r="E45"/>
      <c r="F45"/>
      <c r="G45"/>
    </row>
    <row r="46" spans="1:7" x14ac:dyDescent="0.3">
      <c r="A46" s="5"/>
      <c r="B46"/>
      <c r="C46"/>
      <c r="E46"/>
      <c r="F46"/>
      <c r="G46"/>
    </row>
    <row r="47" spans="1:7" x14ac:dyDescent="0.3">
      <c r="A47" s="5"/>
      <c r="B47"/>
      <c r="C47"/>
      <c r="E47"/>
      <c r="F47"/>
      <c r="G47"/>
    </row>
    <row r="48" spans="1:7" x14ac:dyDescent="0.3">
      <c r="A48" s="5"/>
      <c r="B48"/>
      <c r="C48"/>
      <c r="E48"/>
      <c r="F48"/>
      <c r="G48"/>
    </row>
    <row r="49" spans="1:7" x14ac:dyDescent="0.3">
      <c r="A49" s="5"/>
      <c r="B49"/>
      <c r="C49"/>
      <c r="E49"/>
      <c r="F49"/>
      <c r="G49"/>
    </row>
    <row r="50" spans="1:7" x14ac:dyDescent="0.3">
      <c r="A50" s="5"/>
      <c r="B50"/>
      <c r="C50"/>
      <c r="E50"/>
      <c r="F50"/>
      <c r="G50"/>
    </row>
    <row r="51" spans="1:7" x14ac:dyDescent="0.3">
      <c r="A51" s="5"/>
      <c r="B51"/>
      <c r="C51"/>
      <c r="E51"/>
      <c r="F51"/>
      <c r="G51"/>
    </row>
    <row r="52" spans="1:7" x14ac:dyDescent="0.3">
      <c r="A52" s="5"/>
      <c r="B52"/>
      <c r="C52"/>
      <c r="E52"/>
      <c r="F52"/>
      <c r="G52"/>
    </row>
    <row r="53" spans="1:7" x14ac:dyDescent="0.3">
      <c r="A53" s="5"/>
      <c r="B53"/>
      <c r="C53"/>
      <c r="E53"/>
      <c r="F53"/>
      <c r="G53"/>
    </row>
    <row r="54" spans="1:7" x14ac:dyDescent="0.3">
      <c r="A54" s="5"/>
      <c r="B54"/>
      <c r="C54"/>
      <c r="E54"/>
      <c r="F54"/>
      <c r="G54"/>
    </row>
    <row r="55" spans="1:7" x14ac:dyDescent="0.3">
      <c r="A55" s="5"/>
      <c r="B55"/>
      <c r="C55"/>
      <c r="E55"/>
      <c r="F55"/>
      <c r="G55"/>
    </row>
    <row r="56" spans="1:7" x14ac:dyDescent="0.3">
      <c r="A56" s="5"/>
      <c r="B56"/>
      <c r="C56"/>
      <c r="E56"/>
      <c r="F56"/>
      <c r="G56"/>
    </row>
    <row r="57" spans="1:7" x14ac:dyDescent="0.3">
      <c r="A57" s="5"/>
      <c r="B57"/>
      <c r="C57"/>
      <c r="E57"/>
      <c r="F57"/>
      <c r="G57"/>
    </row>
    <row r="58" spans="1:7" x14ac:dyDescent="0.3">
      <c r="A58" s="5"/>
      <c r="B58"/>
      <c r="C58"/>
      <c r="E58"/>
      <c r="F58"/>
      <c r="G58"/>
    </row>
    <row r="59" spans="1:7" x14ac:dyDescent="0.3">
      <c r="A59" s="5"/>
      <c r="B59"/>
      <c r="C59"/>
      <c r="E59"/>
      <c r="F59"/>
      <c r="G59"/>
    </row>
    <row r="60" spans="1:7" x14ac:dyDescent="0.3">
      <c r="A60" s="5"/>
      <c r="B60"/>
      <c r="C60"/>
      <c r="E60"/>
      <c r="F60"/>
      <c r="G60"/>
    </row>
    <row r="61" spans="1:7" x14ac:dyDescent="0.3">
      <c r="A61" s="5"/>
      <c r="B61"/>
      <c r="C61"/>
      <c r="E61"/>
      <c r="F61"/>
      <c r="G61"/>
    </row>
    <row r="62" spans="1:7" x14ac:dyDescent="0.3">
      <c r="A62" s="5"/>
      <c r="B62"/>
      <c r="C62"/>
      <c r="E62"/>
      <c r="F62"/>
      <c r="G62"/>
    </row>
    <row r="63" spans="1:7" x14ac:dyDescent="0.3">
      <c r="A63" s="5"/>
      <c r="B63"/>
      <c r="C63"/>
      <c r="E63"/>
      <c r="F63"/>
      <c r="G63"/>
    </row>
    <row r="64" spans="1:7" x14ac:dyDescent="0.3">
      <c r="A64" s="5"/>
      <c r="B64"/>
      <c r="C64"/>
      <c r="E64"/>
      <c r="F64"/>
      <c r="G64"/>
    </row>
    <row r="65" spans="1:7" x14ac:dyDescent="0.3">
      <c r="A65" s="5"/>
      <c r="B65"/>
      <c r="C65"/>
      <c r="E65"/>
      <c r="F65"/>
      <c r="G65"/>
    </row>
    <row r="66" spans="1:7" x14ac:dyDescent="0.3">
      <c r="A66" s="5"/>
      <c r="B66"/>
      <c r="C66"/>
      <c r="E66"/>
      <c r="F66"/>
      <c r="G66"/>
    </row>
    <row r="67" spans="1:7" x14ac:dyDescent="0.3">
      <c r="A67" s="5"/>
      <c r="B67"/>
      <c r="C67"/>
      <c r="E67"/>
      <c r="F67"/>
      <c r="G67"/>
    </row>
    <row r="68" spans="1:7" x14ac:dyDescent="0.3">
      <c r="A68" s="5"/>
      <c r="B68"/>
      <c r="C68"/>
      <c r="E68"/>
      <c r="F68"/>
      <c r="G68"/>
    </row>
    <row r="69" spans="1:7" x14ac:dyDescent="0.3">
      <c r="A69" s="5"/>
      <c r="B69"/>
      <c r="C69"/>
      <c r="E69"/>
      <c r="F69"/>
      <c r="G69"/>
    </row>
    <row r="70" spans="1:7" x14ac:dyDescent="0.3">
      <c r="A70" s="5"/>
      <c r="B70"/>
      <c r="C70"/>
      <c r="E70"/>
      <c r="F70"/>
      <c r="G70"/>
    </row>
    <row r="71" spans="1:7" x14ac:dyDescent="0.3">
      <c r="A71" s="5"/>
      <c r="B71"/>
      <c r="C71"/>
      <c r="E71"/>
      <c r="F71"/>
      <c r="G71"/>
    </row>
    <row r="72" spans="1:7" x14ac:dyDescent="0.3">
      <c r="A72" s="5"/>
      <c r="B72"/>
      <c r="C72"/>
      <c r="E72"/>
      <c r="F72"/>
      <c r="G72"/>
    </row>
    <row r="73" spans="1:7" x14ac:dyDescent="0.3">
      <c r="B73"/>
      <c r="C73"/>
      <c r="E73"/>
      <c r="F73"/>
      <c r="G73"/>
    </row>
    <row r="74" spans="1:7" x14ac:dyDescent="0.3">
      <c r="B74"/>
      <c r="C74"/>
      <c r="E74"/>
      <c r="F74"/>
      <c r="G74"/>
    </row>
    <row r="75" spans="1:7" x14ac:dyDescent="0.3">
      <c r="B75"/>
      <c r="C75"/>
      <c r="E75"/>
      <c r="F75"/>
      <c r="G75"/>
    </row>
    <row r="76" spans="1:7" x14ac:dyDescent="0.3">
      <c r="B76"/>
      <c r="C76"/>
      <c r="E76"/>
      <c r="F76"/>
      <c r="G76"/>
    </row>
    <row r="77" spans="1:7" x14ac:dyDescent="0.3">
      <c r="B77"/>
      <c r="C77"/>
      <c r="E77"/>
      <c r="F77"/>
      <c r="G77"/>
    </row>
    <row r="78" spans="1:7" x14ac:dyDescent="0.3">
      <c r="B78"/>
      <c r="C78"/>
      <c r="E78"/>
      <c r="F78"/>
      <c r="G78"/>
    </row>
    <row r="79" spans="1:7" x14ac:dyDescent="0.3">
      <c r="B79"/>
      <c r="C79"/>
      <c r="E79"/>
      <c r="F79"/>
      <c r="G79"/>
    </row>
    <row r="80" spans="1:7" x14ac:dyDescent="0.3">
      <c r="B80"/>
      <c r="C80"/>
      <c r="E80"/>
      <c r="F80"/>
      <c r="G80"/>
    </row>
    <row r="81" spans="2:7" x14ac:dyDescent="0.3">
      <c r="B81"/>
      <c r="C81"/>
      <c r="E81"/>
      <c r="F81"/>
      <c r="G81"/>
    </row>
    <row r="82" spans="2:7" x14ac:dyDescent="0.3">
      <c r="B82"/>
      <c r="C82"/>
      <c r="E82"/>
      <c r="F82"/>
      <c r="G82"/>
    </row>
    <row r="83" spans="2:7" x14ac:dyDescent="0.3">
      <c r="B83"/>
      <c r="C83"/>
      <c r="E83"/>
      <c r="F83"/>
      <c r="G83"/>
    </row>
    <row r="84" spans="2:7" x14ac:dyDescent="0.3">
      <c r="B84"/>
      <c r="C84"/>
      <c r="E84"/>
      <c r="F84"/>
      <c r="G84"/>
    </row>
    <row r="85" spans="2:7" x14ac:dyDescent="0.3">
      <c r="B85"/>
      <c r="C85"/>
      <c r="E85"/>
      <c r="F85"/>
      <c r="G85"/>
    </row>
    <row r="86" spans="2:7" x14ac:dyDescent="0.3">
      <c r="B86"/>
      <c r="C86"/>
      <c r="E86"/>
      <c r="F86"/>
      <c r="G86"/>
    </row>
    <row r="87" spans="2:7" x14ac:dyDescent="0.3">
      <c r="B87"/>
      <c r="C87"/>
      <c r="E87"/>
      <c r="F87"/>
      <c r="G87"/>
    </row>
    <row r="88" spans="2:7" x14ac:dyDescent="0.3">
      <c r="B88"/>
      <c r="C88"/>
      <c r="E88"/>
      <c r="F88"/>
      <c r="G88"/>
    </row>
    <row r="89" spans="2:7" x14ac:dyDescent="0.3">
      <c r="B89"/>
      <c r="C89"/>
      <c r="E89"/>
      <c r="F89"/>
      <c r="G89"/>
    </row>
    <row r="90" spans="2:7" x14ac:dyDescent="0.3">
      <c r="B90"/>
      <c r="C90"/>
      <c r="E90"/>
      <c r="F90"/>
      <c r="G90"/>
    </row>
    <row r="91" spans="2:7" x14ac:dyDescent="0.3">
      <c r="B91"/>
      <c r="C91"/>
      <c r="E91"/>
      <c r="F91"/>
      <c r="G91"/>
    </row>
    <row r="92" spans="2:7" x14ac:dyDescent="0.3">
      <c r="B92"/>
      <c r="C92"/>
      <c r="E92"/>
      <c r="F92"/>
      <c r="G92"/>
    </row>
    <row r="93" spans="2:7" x14ac:dyDescent="0.3">
      <c r="B93"/>
      <c r="C93"/>
      <c r="E93"/>
      <c r="F93"/>
      <c r="G93"/>
    </row>
    <row r="94" spans="2:7" x14ac:dyDescent="0.3">
      <c r="B94"/>
      <c r="C94"/>
      <c r="E94"/>
      <c r="F94"/>
      <c r="G94"/>
    </row>
    <row r="95" spans="2:7" x14ac:dyDescent="0.3">
      <c r="B95"/>
      <c r="C95"/>
      <c r="E95"/>
      <c r="F95"/>
      <c r="G95"/>
    </row>
    <row r="96" spans="2:7" x14ac:dyDescent="0.3">
      <c r="B96"/>
      <c r="C96"/>
      <c r="E96"/>
      <c r="F96"/>
      <c r="G96"/>
    </row>
    <row r="97" spans="2:7" x14ac:dyDescent="0.3">
      <c r="B97"/>
      <c r="C97"/>
      <c r="E97"/>
      <c r="F97"/>
      <c r="G97"/>
    </row>
    <row r="98" spans="2:7" x14ac:dyDescent="0.3">
      <c r="B98"/>
      <c r="C98"/>
      <c r="E98"/>
      <c r="F98"/>
      <c r="G98"/>
    </row>
    <row r="99" spans="2:7" x14ac:dyDescent="0.3">
      <c r="B99"/>
      <c r="C99"/>
      <c r="E99"/>
      <c r="F99"/>
      <c r="G99"/>
    </row>
    <row r="100" spans="2:7" x14ac:dyDescent="0.3">
      <c r="B100"/>
      <c r="C100"/>
      <c r="E100"/>
      <c r="F100"/>
      <c r="G100"/>
    </row>
    <row r="101" spans="2:7" x14ac:dyDescent="0.3">
      <c r="B101"/>
      <c r="C101"/>
      <c r="E101"/>
      <c r="F101"/>
      <c r="G101"/>
    </row>
    <row r="102" spans="2:7" x14ac:dyDescent="0.3">
      <c r="B102"/>
      <c r="C102"/>
      <c r="E102"/>
      <c r="F102"/>
      <c r="G102"/>
    </row>
    <row r="103" spans="2:7" x14ac:dyDescent="0.3">
      <c r="B103"/>
      <c r="C103"/>
      <c r="E103"/>
      <c r="F103"/>
      <c r="G103"/>
    </row>
    <row r="104" spans="2:7" x14ac:dyDescent="0.3">
      <c r="B104"/>
      <c r="C104"/>
      <c r="E104"/>
      <c r="F104"/>
      <c r="G104"/>
    </row>
    <row r="105" spans="2:7" x14ac:dyDescent="0.3">
      <c r="B105"/>
      <c r="C105"/>
      <c r="E105"/>
      <c r="F105"/>
      <c r="G105"/>
    </row>
    <row r="106" spans="2:7" x14ac:dyDescent="0.3">
      <c r="B106"/>
      <c r="C106"/>
      <c r="E106"/>
      <c r="F106"/>
      <c r="G106"/>
    </row>
    <row r="107" spans="2:7" x14ac:dyDescent="0.3">
      <c r="B107"/>
      <c r="C107"/>
      <c r="E107"/>
      <c r="F107"/>
      <c r="G107"/>
    </row>
    <row r="108" spans="2:7" x14ac:dyDescent="0.3">
      <c r="B108"/>
      <c r="C108"/>
      <c r="E108"/>
      <c r="F108"/>
      <c r="G108"/>
    </row>
    <row r="109" spans="2:7" x14ac:dyDescent="0.3">
      <c r="B109"/>
      <c r="C109"/>
      <c r="E109"/>
      <c r="F109"/>
      <c r="G109"/>
    </row>
    <row r="110" spans="2:7" x14ac:dyDescent="0.3">
      <c r="B110"/>
      <c r="C110"/>
      <c r="E110"/>
      <c r="F110"/>
      <c r="G110"/>
    </row>
    <row r="111" spans="2:7" x14ac:dyDescent="0.3">
      <c r="B111"/>
      <c r="C111"/>
      <c r="E111"/>
      <c r="F111"/>
      <c r="G111"/>
    </row>
    <row r="112" spans="2:7" x14ac:dyDescent="0.3">
      <c r="B112"/>
      <c r="C112"/>
      <c r="E112"/>
      <c r="F112"/>
      <c r="G112"/>
    </row>
    <row r="113" spans="2:7" x14ac:dyDescent="0.3">
      <c r="B113"/>
      <c r="C113"/>
      <c r="E113"/>
      <c r="F113"/>
      <c r="G113"/>
    </row>
    <row r="114" spans="2:7" x14ac:dyDescent="0.3">
      <c r="B114"/>
      <c r="C114"/>
      <c r="E114"/>
      <c r="F114"/>
      <c r="G114"/>
    </row>
    <row r="115" spans="2:7" x14ac:dyDescent="0.3">
      <c r="B115"/>
      <c r="C115"/>
      <c r="E115"/>
      <c r="F115"/>
      <c r="G115"/>
    </row>
    <row r="116" spans="2:7" x14ac:dyDescent="0.3">
      <c r="B116"/>
      <c r="C116"/>
      <c r="E116"/>
      <c r="F116"/>
      <c r="G116"/>
    </row>
    <row r="117" spans="2:7" x14ac:dyDescent="0.3">
      <c r="B117"/>
      <c r="C117"/>
      <c r="E117"/>
      <c r="F117"/>
      <c r="G117"/>
    </row>
    <row r="118" spans="2:7" x14ac:dyDescent="0.3">
      <c r="B118"/>
      <c r="C118"/>
      <c r="E118"/>
      <c r="F118"/>
      <c r="G118"/>
    </row>
    <row r="119" spans="2:7" x14ac:dyDescent="0.3">
      <c r="B119"/>
      <c r="C119"/>
      <c r="E119"/>
      <c r="F119"/>
      <c r="G119"/>
    </row>
    <row r="120" spans="2:7" x14ac:dyDescent="0.3">
      <c r="B120"/>
      <c r="C120"/>
      <c r="E120"/>
      <c r="F120"/>
      <c r="G120"/>
    </row>
    <row r="121" spans="2:7" x14ac:dyDescent="0.3">
      <c r="B121"/>
      <c r="C121"/>
      <c r="E121"/>
      <c r="F121"/>
      <c r="G121"/>
    </row>
    <row r="122" spans="2:7" x14ac:dyDescent="0.3">
      <c r="B122"/>
      <c r="C122"/>
      <c r="E122"/>
      <c r="F122"/>
      <c r="G122"/>
    </row>
    <row r="123" spans="2:7" x14ac:dyDescent="0.3">
      <c r="B123"/>
      <c r="C123"/>
      <c r="E123"/>
      <c r="F123"/>
      <c r="G123"/>
    </row>
    <row r="124" spans="2:7" x14ac:dyDescent="0.3">
      <c r="B124"/>
      <c r="C124"/>
      <c r="E124"/>
      <c r="F124"/>
      <c r="G124"/>
    </row>
    <row r="125" spans="2:7" x14ac:dyDescent="0.3">
      <c r="B125"/>
      <c r="C125"/>
      <c r="E125"/>
      <c r="F125"/>
      <c r="G125"/>
    </row>
    <row r="126" spans="2:7" x14ac:dyDescent="0.3">
      <c r="B126"/>
      <c r="C126"/>
      <c r="E126"/>
      <c r="F126"/>
      <c r="G126"/>
    </row>
    <row r="127" spans="2:7" x14ac:dyDescent="0.3">
      <c r="B127"/>
      <c r="C127"/>
      <c r="E127"/>
      <c r="F127"/>
      <c r="G127"/>
    </row>
    <row r="128" spans="2:7" x14ac:dyDescent="0.3">
      <c r="B128"/>
      <c r="C128"/>
      <c r="E128"/>
      <c r="F128"/>
      <c r="G128"/>
    </row>
    <row r="129" spans="2:7" x14ac:dyDescent="0.3">
      <c r="B129"/>
      <c r="C129"/>
      <c r="E129"/>
      <c r="F129"/>
      <c r="G129"/>
    </row>
    <row r="130" spans="2:7" x14ac:dyDescent="0.3">
      <c r="B130"/>
      <c r="C130"/>
      <c r="E130"/>
      <c r="F130"/>
      <c r="G130"/>
    </row>
    <row r="131" spans="2:7" x14ac:dyDescent="0.3">
      <c r="B131"/>
      <c r="C131"/>
      <c r="E131"/>
      <c r="F131"/>
      <c r="G131"/>
    </row>
    <row r="132" spans="2:7" x14ac:dyDescent="0.3">
      <c r="B132"/>
      <c r="C132"/>
      <c r="E132"/>
      <c r="F132"/>
      <c r="G132"/>
    </row>
    <row r="133" spans="2:7" x14ac:dyDescent="0.3">
      <c r="B133"/>
      <c r="C133"/>
      <c r="E133"/>
      <c r="F133"/>
      <c r="G133"/>
    </row>
    <row r="134" spans="2:7" x14ac:dyDescent="0.3">
      <c r="B134"/>
      <c r="C134"/>
      <c r="E134"/>
      <c r="F134"/>
      <c r="G134"/>
    </row>
    <row r="135" spans="2:7" x14ac:dyDescent="0.3">
      <c r="B135"/>
      <c r="C135"/>
      <c r="E135"/>
      <c r="F135"/>
      <c r="G135"/>
    </row>
    <row r="136" spans="2:7" x14ac:dyDescent="0.3">
      <c r="B136"/>
      <c r="C136"/>
      <c r="E136"/>
      <c r="F136"/>
      <c r="G136"/>
    </row>
    <row r="137" spans="2:7" x14ac:dyDescent="0.3">
      <c r="B137"/>
      <c r="C137"/>
      <c r="E137"/>
      <c r="F137"/>
      <c r="G137"/>
    </row>
    <row r="138" spans="2:7" x14ac:dyDescent="0.3">
      <c r="B138"/>
      <c r="C138"/>
      <c r="E138"/>
      <c r="F138"/>
      <c r="G138"/>
    </row>
    <row r="139" spans="2:7" x14ac:dyDescent="0.3">
      <c r="B139"/>
      <c r="C139"/>
      <c r="E139"/>
      <c r="F139"/>
      <c r="G139"/>
    </row>
    <row r="140" spans="2:7" x14ac:dyDescent="0.3">
      <c r="B140"/>
      <c r="C140"/>
      <c r="E140"/>
      <c r="F140"/>
      <c r="G140"/>
    </row>
    <row r="141" spans="2:7" x14ac:dyDescent="0.3">
      <c r="B141"/>
      <c r="C141"/>
      <c r="E141"/>
      <c r="F141"/>
      <c r="G141"/>
    </row>
    <row r="142" spans="2:7" x14ac:dyDescent="0.3">
      <c r="B142"/>
      <c r="C142"/>
      <c r="E142"/>
      <c r="F142"/>
      <c r="G142"/>
    </row>
    <row r="143" spans="2:7" x14ac:dyDescent="0.3">
      <c r="B143"/>
      <c r="C143"/>
      <c r="E143"/>
      <c r="F143"/>
      <c r="G143"/>
    </row>
    <row r="144" spans="2:7" x14ac:dyDescent="0.3">
      <c r="B144"/>
      <c r="C144"/>
      <c r="E144"/>
      <c r="F144"/>
      <c r="G144"/>
    </row>
  </sheetData>
  <mergeCells count="1">
    <mergeCell ref="L1:M1"/>
  </mergeCells>
  <pageMargins left="0.70866141732283472" right="0.70866141732283472" top="0.78740157480314965" bottom="0.39370078740157483" header="0.31496062992125984" footer="0.31496062992125984"/>
  <pageSetup paperSize="9" orientation="landscape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cp:lastPrinted>2024-04-30T09:37:44Z</cp:lastPrinted>
  <dcterms:created xsi:type="dcterms:W3CDTF">2022-07-21T20:02:47Z</dcterms:created>
  <dcterms:modified xsi:type="dcterms:W3CDTF">2024-04-30T09:40:53Z</dcterms:modified>
</cp:coreProperties>
</file>